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heckCompatibility="1"/>
  <bookViews>
    <workbookView xWindow="390" yWindow="510" windowWidth="26535" windowHeight="14505"/>
  </bookViews>
  <sheets>
    <sheet name="Rekapitulace stavby" sheetId="1" r:id="rId1"/>
    <sheet name="1. - Technologie trafosta..." sheetId="2" r:id="rId2"/>
    <sheet name="2. - Kabely NN" sheetId="3" r:id="rId3"/>
    <sheet name="3. - Uzemnění" sheetId="4" r:id="rId4"/>
  </sheets>
  <definedNames>
    <definedName name="_xlnm._FilterDatabase" localSheetId="1" hidden="1">'1. - Technologie trafosta...'!$C$83:$K$259</definedName>
    <definedName name="_xlnm._FilterDatabase" localSheetId="2" hidden="1">'2. - Kabely NN'!$C$84:$K$137</definedName>
    <definedName name="_xlnm._FilterDatabase" localSheetId="3" hidden="1">'3. - Uzemnění'!$C$82:$K$105</definedName>
    <definedName name="_xlnm.Print_Titles" localSheetId="1">'1. - Technologie trafosta...'!$83:$83</definedName>
    <definedName name="_xlnm.Print_Titles" localSheetId="2">'2. - Kabely NN'!$84:$84</definedName>
    <definedName name="_xlnm.Print_Titles" localSheetId="3">'3. - Uzemnění'!$82:$82</definedName>
    <definedName name="_xlnm.Print_Titles" localSheetId="0">'Rekapitulace stavby'!$52:$52</definedName>
    <definedName name="_xlnm.Print_Area" localSheetId="1">'1. - Technologie trafosta...'!$C$71:$K$259</definedName>
    <definedName name="_xlnm.Print_Area" localSheetId="2">'2. - Kabely NN'!$C$72:$K$137</definedName>
    <definedName name="_xlnm.Print_Area" localSheetId="3">'3. - Uzemnění'!$C$70:$K$105</definedName>
    <definedName name="_xlnm.Print_Area" localSheetId="0">'Rekapitulace stavby'!$D$4:$AO$36,'Rekapitulace stavby'!$C$42:$AQ$58</definedName>
  </definedNames>
  <calcPr calcId="145621"/>
</workbook>
</file>

<file path=xl/calcChain.xml><?xml version="1.0" encoding="utf-8"?>
<calcChain xmlns="http://schemas.openxmlformats.org/spreadsheetml/2006/main">
  <c r="J37" i="4" l="1"/>
  <c r="J36" i="4"/>
  <c r="AY57" i="1"/>
  <c r="J35" i="4"/>
  <c r="AX57" i="1"/>
  <c r="BI104" i="4"/>
  <c r="BH104" i="4"/>
  <c r="BG104" i="4"/>
  <c r="BF104" i="4"/>
  <c r="T104" i="4"/>
  <c r="T103" i="4"/>
  <c r="R104" i="4"/>
  <c r="R103" i="4"/>
  <c r="P104" i="4"/>
  <c r="P103" i="4"/>
  <c r="BK104" i="4"/>
  <c r="BK103" i="4" s="1"/>
  <c r="J103" i="4" s="1"/>
  <c r="J63" i="4" s="1"/>
  <c r="J104" i="4"/>
  <c r="BE104" i="4" s="1"/>
  <c r="BI101" i="4"/>
  <c r="BH101" i="4"/>
  <c r="BG101" i="4"/>
  <c r="BF101" i="4"/>
  <c r="T101" i="4"/>
  <c r="R101" i="4"/>
  <c r="P101" i="4"/>
  <c r="BK101" i="4"/>
  <c r="J101" i="4"/>
  <c r="BE101" i="4"/>
  <c r="BI99" i="4"/>
  <c r="BH99" i="4"/>
  <c r="BG99" i="4"/>
  <c r="BF99" i="4"/>
  <c r="T99" i="4"/>
  <c r="T98" i="4" s="1"/>
  <c r="R99" i="4"/>
  <c r="R98" i="4"/>
  <c r="P99" i="4"/>
  <c r="P98" i="4" s="1"/>
  <c r="BK99" i="4"/>
  <c r="BK98" i="4"/>
  <c r="J98" i="4" s="1"/>
  <c r="J62" i="4" s="1"/>
  <c r="J99" i="4"/>
  <c r="BE99" i="4"/>
  <c r="BI96" i="4"/>
  <c r="BH96" i="4"/>
  <c r="BG96" i="4"/>
  <c r="BF96" i="4"/>
  <c r="T96" i="4"/>
  <c r="R96" i="4"/>
  <c r="P96" i="4"/>
  <c r="BK96" i="4"/>
  <c r="J96" i="4"/>
  <c r="BE96" i="4" s="1"/>
  <c r="BI94" i="4"/>
  <c r="BH94" i="4"/>
  <c r="BG94" i="4"/>
  <c r="BF94" i="4"/>
  <c r="T94" i="4"/>
  <c r="R94" i="4"/>
  <c r="P94" i="4"/>
  <c r="BK94" i="4"/>
  <c r="J94" i="4"/>
  <c r="BE94" i="4"/>
  <c r="BI92" i="4"/>
  <c r="BH92" i="4"/>
  <c r="BG92" i="4"/>
  <c r="BF92" i="4"/>
  <c r="T92" i="4"/>
  <c r="R92" i="4"/>
  <c r="P92" i="4"/>
  <c r="BK92" i="4"/>
  <c r="J92" i="4"/>
  <c r="BE92" i="4" s="1"/>
  <c r="BI90" i="4"/>
  <c r="BH90" i="4"/>
  <c r="F36" i="4" s="1"/>
  <c r="BC57" i="1" s="1"/>
  <c r="BG90" i="4"/>
  <c r="BF90" i="4"/>
  <c r="T90" i="4"/>
  <c r="R90" i="4"/>
  <c r="P90" i="4"/>
  <c r="BK90" i="4"/>
  <c r="J90" i="4"/>
  <c r="BE90" i="4"/>
  <c r="BI88" i="4"/>
  <c r="BH88" i="4"/>
  <c r="BG88" i="4"/>
  <c r="BF88" i="4"/>
  <c r="T88" i="4"/>
  <c r="R88" i="4"/>
  <c r="P88" i="4"/>
  <c r="BK88" i="4"/>
  <c r="J88" i="4"/>
  <c r="BE88" i="4" s="1"/>
  <c r="BI86" i="4"/>
  <c r="F37" i="4"/>
  <c r="BD57" i="1" s="1"/>
  <c r="BH86" i="4"/>
  <c r="BG86" i="4"/>
  <c r="F35" i="4" s="1"/>
  <c r="BB57" i="1" s="1"/>
  <c r="BF86" i="4"/>
  <c r="J34" i="4" s="1"/>
  <c r="AW57" i="1" s="1"/>
  <c r="T86" i="4"/>
  <c r="T85" i="4" s="1"/>
  <c r="R86" i="4"/>
  <c r="R85" i="4" s="1"/>
  <c r="R84" i="4" s="1"/>
  <c r="R83" i="4" s="1"/>
  <c r="P86" i="4"/>
  <c r="P85" i="4" s="1"/>
  <c r="BK86" i="4"/>
  <c r="J86" i="4"/>
  <c r="BE86" i="4" s="1"/>
  <c r="J80" i="4"/>
  <c r="J79" i="4"/>
  <c r="F79" i="4"/>
  <c r="F77" i="4"/>
  <c r="E75" i="4"/>
  <c r="J55" i="4"/>
  <c r="J54" i="4"/>
  <c r="F54" i="4"/>
  <c r="F52" i="4"/>
  <c r="E50" i="4"/>
  <c r="J18" i="4"/>
  <c r="E18" i="4"/>
  <c r="F80" i="4" s="1"/>
  <c r="J17" i="4"/>
  <c r="J12" i="4"/>
  <c r="J52" i="4" s="1"/>
  <c r="E7" i="4"/>
  <c r="E48" i="4" s="1"/>
  <c r="E73" i="4"/>
  <c r="J37" i="3"/>
  <c r="J36" i="3"/>
  <c r="AY56" i="1"/>
  <c r="J35" i="3"/>
  <c r="AX56" i="1" s="1"/>
  <c r="BI136" i="3"/>
  <c r="BH136" i="3"/>
  <c r="BG136" i="3"/>
  <c r="BF136" i="3"/>
  <c r="T136" i="3"/>
  <c r="T135" i="3"/>
  <c r="R136" i="3"/>
  <c r="R135" i="3" s="1"/>
  <c r="P136" i="3"/>
  <c r="P135" i="3"/>
  <c r="BK136" i="3"/>
  <c r="BK135" i="3" s="1"/>
  <c r="J135" i="3" s="1"/>
  <c r="J65" i="3" s="1"/>
  <c r="J136" i="3"/>
  <c r="BE136" i="3" s="1"/>
  <c r="BI133" i="3"/>
  <c r="BH133" i="3"/>
  <c r="BG133" i="3"/>
  <c r="BF133" i="3"/>
  <c r="T133" i="3"/>
  <c r="T132" i="3"/>
  <c r="R133" i="3"/>
  <c r="R132" i="3" s="1"/>
  <c r="P133" i="3"/>
  <c r="P132" i="3"/>
  <c r="BK133" i="3"/>
  <c r="BK132" i="3" s="1"/>
  <c r="J132" i="3" s="1"/>
  <c r="J64" i="3" s="1"/>
  <c r="J133" i="3"/>
  <c r="BE133" i="3" s="1"/>
  <c r="BI130" i="3"/>
  <c r="BH130" i="3"/>
  <c r="BG130" i="3"/>
  <c r="BF130" i="3"/>
  <c r="T130" i="3"/>
  <c r="R130" i="3"/>
  <c r="P130" i="3"/>
  <c r="BK130" i="3"/>
  <c r="J130" i="3"/>
  <c r="BE130" i="3"/>
  <c r="BI128" i="3"/>
  <c r="BH128" i="3"/>
  <c r="BG128" i="3"/>
  <c r="BF128" i="3"/>
  <c r="T128" i="3"/>
  <c r="R128" i="3"/>
  <c r="P128" i="3"/>
  <c r="BK128" i="3"/>
  <c r="J128" i="3"/>
  <c r="BE128" i="3"/>
  <c r="BI126" i="3"/>
  <c r="BH126" i="3"/>
  <c r="BG126" i="3"/>
  <c r="BF126" i="3"/>
  <c r="T126" i="3"/>
  <c r="R126" i="3"/>
  <c r="P126" i="3"/>
  <c r="BK126" i="3"/>
  <c r="J126" i="3"/>
  <c r="BE126" i="3"/>
  <c r="BI124" i="3"/>
  <c r="BH124" i="3"/>
  <c r="BG124" i="3"/>
  <c r="BF124" i="3"/>
  <c r="T124" i="3"/>
  <c r="R124" i="3"/>
  <c r="P124" i="3"/>
  <c r="BK124" i="3"/>
  <c r="J124" i="3"/>
  <c r="BE124" i="3" s="1"/>
  <c r="BI122" i="3"/>
  <c r="BH122" i="3"/>
  <c r="BG122" i="3"/>
  <c r="BF122" i="3"/>
  <c r="T122" i="3"/>
  <c r="R122" i="3"/>
  <c r="P122" i="3"/>
  <c r="BK122" i="3"/>
  <c r="J122" i="3"/>
  <c r="BE122" i="3"/>
  <c r="BI120" i="3"/>
  <c r="BH120" i="3"/>
  <c r="BG120" i="3"/>
  <c r="BF120" i="3"/>
  <c r="T120" i="3"/>
  <c r="R120" i="3"/>
  <c r="P120" i="3"/>
  <c r="BK120" i="3"/>
  <c r="J120" i="3"/>
  <c r="BE120" i="3"/>
  <c r="BI118" i="3"/>
  <c r="BH118" i="3"/>
  <c r="BG118" i="3"/>
  <c r="BF118" i="3"/>
  <c r="T118" i="3"/>
  <c r="R118" i="3"/>
  <c r="P118" i="3"/>
  <c r="BK118" i="3"/>
  <c r="J118" i="3"/>
  <c r="BE118" i="3"/>
  <c r="BI116" i="3"/>
  <c r="BH116" i="3"/>
  <c r="BG116" i="3"/>
  <c r="BF116" i="3"/>
  <c r="T116" i="3"/>
  <c r="R116" i="3"/>
  <c r="P116" i="3"/>
  <c r="BK116" i="3"/>
  <c r="BK111" i="3" s="1"/>
  <c r="J116" i="3"/>
  <c r="BE116" i="3" s="1"/>
  <c r="BI114" i="3"/>
  <c r="BH114" i="3"/>
  <c r="BG114" i="3"/>
  <c r="BF114" i="3"/>
  <c r="T114" i="3"/>
  <c r="R114" i="3"/>
  <c r="P114" i="3"/>
  <c r="BK114" i="3"/>
  <c r="J114" i="3"/>
  <c r="BE114" i="3"/>
  <c r="BI112" i="3"/>
  <c r="BH112" i="3"/>
  <c r="BG112" i="3"/>
  <c r="BF112" i="3"/>
  <c r="T112" i="3"/>
  <c r="T111" i="3" s="1"/>
  <c r="T110" i="3" s="1"/>
  <c r="R112" i="3"/>
  <c r="R111" i="3" s="1"/>
  <c r="P112" i="3"/>
  <c r="P111" i="3"/>
  <c r="P110" i="3" s="1"/>
  <c r="BK112" i="3"/>
  <c r="J112" i="3"/>
  <c r="BE112" i="3"/>
  <c r="BI108" i="3"/>
  <c r="BH108" i="3"/>
  <c r="BG108" i="3"/>
  <c r="BF108" i="3"/>
  <c r="T108" i="3"/>
  <c r="R108" i="3"/>
  <c r="P108" i="3"/>
  <c r="BK108" i="3"/>
  <c r="J108" i="3"/>
  <c r="BE108" i="3"/>
  <c r="BI106" i="3"/>
  <c r="BH106" i="3"/>
  <c r="BG106" i="3"/>
  <c r="BF106" i="3"/>
  <c r="T106" i="3"/>
  <c r="R106" i="3"/>
  <c r="P106" i="3"/>
  <c r="BK106" i="3"/>
  <c r="J106" i="3"/>
  <c r="BE106" i="3"/>
  <c r="BI104" i="3"/>
  <c r="BH104" i="3"/>
  <c r="BG104" i="3"/>
  <c r="BF104" i="3"/>
  <c r="T104" i="3"/>
  <c r="R104" i="3"/>
  <c r="P104" i="3"/>
  <c r="BK104" i="3"/>
  <c r="J104" i="3"/>
  <c r="BE104" i="3"/>
  <c r="BI102" i="3"/>
  <c r="BH102" i="3"/>
  <c r="BG102" i="3"/>
  <c r="BF102" i="3"/>
  <c r="T102" i="3"/>
  <c r="R102" i="3"/>
  <c r="P102" i="3"/>
  <c r="BK102" i="3"/>
  <c r="J102" i="3"/>
  <c r="BE102" i="3" s="1"/>
  <c r="BI100" i="3"/>
  <c r="BH100" i="3"/>
  <c r="BG100" i="3"/>
  <c r="BF100" i="3"/>
  <c r="T100" i="3"/>
  <c r="R100" i="3"/>
  <c r="P100" i="3"/>
  <c r="BK100" i="3"/>
  <c r="J100" i="3"/>
  <c r="BE100" i="3"/>
  <c r="BI98" i="3"/>
  <c r="BH98" i="3"/>
  <c r="BG98" i="3"/>
  <c r="BF98" i="3"/>
  <c r="T98" i="3"/>
  <c r="R98" i="3"/>
  <c r="P98" i="3"/>
  <c r="BK98" i="3"/>
  <c r="J98" i="3"/>
  <c r="BE98" i="3"/>
  <c r="BI96" i="3"/>
  <c r="BH96" i="3"/>
  <c r="BG96" i="3"/>
  <c r="BF96" i="3"/>
  <c r="T96" i="3"/>
  <c r="R96" i="3"/>
  <c r="P96" i="3"/>
  <c r="BK96" i="3"/>
  <c r="J96" i="3"/>
  <c r="BE96" i="3"/>
  <c r="BI94" i="3"/>
  <c r="BH94" i="3"/>
  <c r="BG94" i="3"/>
  <c r="BF94" i="3"/>
  <c r="T94" i="3"/>
  <c r="R94" i="3"/>
  <c r="P94" i="3"/>
  <c r="BK94" i="3"/>
  <c r="J94" i="3"/>
  <c r="BE94" i="3" s="1"/>
  <c r="BI92" i="3"/>
  <c r="BH92" i="3"/>
  <c r="F36" i="3" s="1"/>
  <c r="BC56" i="1" s="1"/>
  <c r="BG92" i="3"/>
  <c r="BF92" i="3"/>
  <c r="T92" i="3"/>
  <c r="R92" i="3"/>
  <c r="P92" i="3"/>
  <c r="BK92" i="3"/>
  <c r="J92" i="3"/>
  <c r="BE92" i="3"/>
  <c r="BI90" i="3"/>
  <c r="BH90" i="3"/>
  <c r="BG90" i="3"/>
  <c r="F35" i="3" s="1"/>
  <c r="BB56" i="1" s="1"/>
  <c r="BF90" i="3"/>
  <c r="T90" i="3"/>
  <c r="T87" i="3" s="1"/>
  <c r="T86" i="3" s="1"/>
  <c r="R90" i="3"/>
  <c r="P90" i="3"/>
  <c r="P87" i="3" s="1"/>
  <c r="P86" i="3" s="1"/>
  <c r="BK90" i="3"/>
  <c r="BK87" i="3" s="1"/>
  <c r="J90" i="3"/>
  <c r="BE90" i="3"/>
  <c r="BI88" i="3"/>
  <c r="F37" i="3"/>
  <c r="BD56" i="1" s="1"/>
  <c r="BH88" i="3"/>
  <c r="BG88" i="3"/>
  <c r="BF88" i="3"/>
  <c r="J34" i="3" s="1"/>
  <c r="AW56" i="1" s="1"/>
  <c r="T88" i="3"/>
  <c r="R88" i="3"/>
  <c r="R87" i="3" s="1"/>
  <c r="R86" i="3" s="1"/>
  <c r="P88" i="3"/>
  <c r="BK88" i="3"/>
  <c r="J88" i="3"/>
  <c r="BE88" i="3" s="1"/>
  <c r="J82" i="3"/>
  <c r="J81" i="3"/>
  <c r="F81" i="3"/>
  <c r="F79" i="3"/>
  <c r="E77" i="3"/>
  <c r="J55" i="3"/>
  <c r="J54" i="3"/>
  <c r="F54" i="3"/>
  <c r="F52" i="3"/>
  <c r="E50" i="3"/>
  <c r="J18" i="3"/>
  <c r="E18" i="3"/>
  <c r="F55" i="3" s="1"/>
  <c r="J17" i="3"/>
  <c r="J12" i="3"/>
  <c r="J79" i="3" s="1"/>
  <c r="E7" i="3"/>
  <c r="E48" i="3" s="1"/>
  <c r="E75" i="3"/>
  <c r="J37" i="2"/>
  <c r="J36" i="2"/>
  <c r="AY55" i="1"/>
  <c r="J35" i="2"/>
  <c r="AX55" i="1"/>
  <c r="BI258" i="2"/>
  <c r="BH258" i="2"/>
  <c r="BG258" i="2"/>
  <c r="BF258" i="2"/>
  <c r="T258" i="2"/>
  <c r="T255" i="2" s="1"/>
  <c r="R258" i="2"/>
  <c r="P258" i="2"/>
  <c r="BK258" i="2"/>
  <c r="J258" i="2"/>
  <c r="BE258" i="2"/>
  <c r="BI256" i="2"/>
  <c r="BH256" i="2"/>
  <c r="BG256" i="2"/>
  <c r="BF256" i="2"/>
  <c r="T256" i="2"/>
  <c r="R256" i="2"/>
  <c r="R255" i="2"/>
  <c r="P256" i="2"/>
  <c r="P255" i="2" s="1"/>
  <c r="BK256" i="2"/>
  <c r="BK255" i="2"/>
  <c r="J255" i="2" s="1"/>
  <c r="J64" i="2" s="1"/>
  <c r="J256" i="2"/>
  <c r="BE256" i="2"/>
  <c r="BI253" i="2"/>
  <c r="BH253" i="2"/>
  <c r="BG253" i="2"/>
  <c r="BF253" i="2"/>
  <c r="T253" i="2"/>
  <c r="R253" i="2"/>
  <c r="P253" i="2"/>
  <c r="BK253" i="2"/>
  <c r="J253" i="2"/>
  <c r="BE253" i="2" s="1"/>
  <c r="BI251" i="2"/>
  <c r="BH251" i="2"/>
  <c r="BG251" i="2"/>
  <c r="BF251" i="2"/>
  <c r="T251" i="2"/>
  <c r="R251" i="2"/>
  <c r="P251" i="2"/>
  <c r="BK251" i="2"/>
  <c r="J251" i="2"/>
  <c r="BE251" i="2"/>
  <c r="BI249" i="2"/>
  <c r="BH249" i="2"/>
  <c r="BG249" i="2"/>
  <c r="BF249" i="2"/>
  <c r="T249" i="2"/>
  <c r="R249" i="2"/>
  <c r="P249" i="2"/>
  <c r="BK249" i="2"/>
  <c r="J249" i="2"/>
  <c r="BE249" i="2"/>
  <c r="BI247" i="2"/>
  <c r="BH247" i="2"/>
  <c r="BG247" i="2"/>
  <c r="BF247" i="2"/>
  <c r="T247" i="2"/>
  <c r="R247" i="2"/>
  <c r="P247" i="2"/>
  <c r="BK247" i="2"/>
  <c r="J247" i="2"/>
  <c r="BE247" i="2"/>
  <c r="BI245" i="2"/>
  <c r="BH245" i="2"/>
  <c r="BG245" i="2"/>
  <c r="BF245" i="2"/>
  <c r="T245" i="2"/>
  <c r="R245" i="2"/>
  <c r="P245" i="2"/>
  <c r="BK245" i="2"/>
  <c r="J245" i="2"/>
  <c r="BE245" i="2" s="1"/>
  <c r="BI243" i="2"/>
  <c r="BH243" i="2"/>
  <c r="BG243" i="2"/>
  <c r="BF243" i="2"/>
  <c r="T243" i="2"/>
  <c r="R243" i="2"/>
  <c r="P243" i="2"/>
  <c r="BK243" i="2"/>
  <c r="J243" i="2"/>
  <c r="BE243" i="2"/>
  <c r="BI241" i="2"/>
  <c r="BH241" i="2"/>
  <c r="BG241" i="2"/>
  <c r="BF241" i="2"/>
  <c r="T241" i="2"/>
  <c r="R241" i="2"/>
  <c r="P241" i="2"/>
  <c r="BK241" i="2"/>
  <c r="J241" i="2"/>
  <c r="BE241" i="2"/>
  <c r="BI239" i="2"/>
  <c r="BH239" i="2"/>
  <c r="BG239" i="2"/>
  <c r="BF239" i="2"/>
  <c r="T239" i="2"/>
  <c r="R239" i="2"/>
  <c r="P239" i="2"/>
  <c r="BK239" i="2"/>
  <c r="J239" i="2"/>
  <c r="BE239" i="2"/>
  <c r="BI237" i="2"/>
  <c r="BH237" i="2"/>
  <c r="BG237" i="2"/>
  <c r="BF237" i="2"/>
  <c r="T237" i="2"/>
  <c r="R237" i="2"/>
  <c r="P237" i="2"/>
  <c r="BK237" i="2"/>
  <c r="J237" i="2"/>
  <c r="BE237" i="2" s="1"/>
  <c r="BI235" i="2"/>
  <c r="BH235" i="2"/>
  <c r="BG235" i="2"/>
  <c r="BF235" i="2"/>
  <c r="T235" i="2"/>
  <c r="R235" i="2"/>
  <c r="P235" i="2"/>
  <c r="BK235" i="2"/>
  <c r="J235" i="2"/>
  <c r="BE235" i="2"/>
  <c r="BI233" i="2"/>
  <c r="BH233" i="2"/>
  <c r="BG233" i="2"/>
  <c r="BF233" i="2"/>
  <c r="T233" i="2"/>
  <c r="R233" i="2"/>
  <c r="P233" i="2"/>
  <c r="BK233" i="2"/>
  <c r="J233" i="2"/>
  <c r="BE233" i="2"/>
  <c r="BI231" i="2"/>
  <c r="BH231" i="2"/>
  <c r="BG231" i="2"/>
  <c r="BF231" i="2"/>
  <c r="T231" i="2"/>
  <c r="R231" i="2"/>
  <c r="P231" i="2"/>
  <c r="BK231" i="2"/>
  <c r="J231" i="2"/>
  <c r="BE231" i="2"/>
  <c r="BI229" i="2"/>
  <c r="BH229" i="2"/>
  <c r="BG229" i="2"/>
  <c r="BF229" i="2"/>
  <c r="T229" i="2"/>
  <c r="R229" i="2"/>
  <c r="P229" i="2"/>
  <c r="BK229" i="2"/>
  <c r="J229" i="2"/>
  <c r="BE229" i="2" s="1"/>
  <c r="BI227" i="2"/>
  <c r="BH227" i="2"/>
  <c r="BG227" i="2"/>
  <c r="BF227" i="2"/>
  <c r="T227" i="2"/>
  <c r="R227" i="2"/>
  <c r="P227" i="2"/>
  <c r="BK227" i="2"/>
  <c r="J227" i="2"/>
  <c r="BE227" i="2"/>
  <c r="BI225" i="2"/>
  <c r="BH225" i="2"/>
  <c r="BG225" i="2"/>
  <c r="BF225" i="2"/>
  <c r="T225" i="2"/>
  <c r="R225" i="2"/>
  <c r="P225" i="2"/>
  <c r="BK225" i="2"/>
  <c r="J225" i="2"/>
  <c r="BE225" i="2"/>
  <c r="BI223" i="2"/>
  <c r="BH223" i="2"/>
  <c r="BG223" i="2"/>
  <c r="BF223" i="2"/>
  <c r="T223" i="2"/>
  <c r="R223" i="2"/>
  <c r="P223" i="2"/>
  <c r="BK223" i="2"/>
  <c r="J223" i="2"/>
  <c r="BE223" i="2"/>
  <c r="BI221" i="2"/>
  <c r="BH221" i="2"/>
  <c r="BG221" i="2"/>
  <c r="BF221" i="2"/>
  <c r="T221" i="2"/>
  <c r="R221" i="2"/>
  <c r="P221" i="2"/>
  <c r="BK221" i="2"/>
  <c r="J221" i="2"/>
  <c r="BE221" i="2" s="1"/>
  <c r="BI219" i="2"/>
  <c r="BH219" i="2"/>
  <c r="BG219" i="2"/>
  <c r="BF219" i="2"/>
  <c r="T219" i="2"/>
  <c r="R219" i="2"/>
  <c r="P219" i="2"/>
  <c r="BK219" i="2"/>
  <c r="J219" i="2"/>
  <c r="BE219" i="2"/>
  <c r="BI217" i="2"/>
  <c r="BH217" i="2"/>
  <c r="BG217" i="2"/>
  <c r="BF217" i="2"/>
  <c r="T217" i="2"/>
  <c r="R217" i="2"/>
  <c r="P217" i="2"/>
  <c r="BK217" i="2"/>
  <c r="J217" i="2"/>
  <c r="BE217" i="2"/>
  <c r="BI215" i="2"/>
  <c r="BH215" i="2"/>
  <c r="BG215" i="2"/>
  <c r="BF215" i="2"/>
  <c r="T215" i="2"/>
  <c r="R215" i="2"/>
  <c r="P215" i="2"/>
  <c r="BK215" i="2"/>
  <c r="J215" i="2"/>
  <c r="BE215" i="2"/>
  <c r="BI213" i="2"/>
  <c r="BH213" i="2"/>
  <c r="BG213" i="2"/>
  <c r="BF213" i="2"/>
  <c r="T213" i="2"/>
  <c r="R213" i="2"/>
  <c r="P213" i="2"/>
  <c r="BK213" i="2"/>
  <c r="J213" i="2"/>
  <c r="BE213" i="2" s="1"/>
  <c r="BI211" i="2"/>
  <c r="BH211" i="2"/>
  <c r="BG211" i="2"/>
  <c r="BF211" i="2"/>
  <c r="T211" i="2"/>
  <c r="R211" i="2"/>
  <c r="P211" i="2"/>
  <c r="BK211" i="2"/>
  <c r="J211" i="2"/>
  <c r="BE211" i="2"/>
  <c r="BI209" i="2"/>
  <c r="BH209" i="2"/>
  <c r="BG209" i="2"/>
  <c r="BF209" i="2"/>
  <c r="T209" i="2"/>
  <c r="R209" i="2"/>
  <c r="P209" i="2"/>
  <c r="BK209" i="2"/>
  <c r="J209" i="2"/>
  <c r="BE209" i="2"/>
  <c r="BI207" i="2"/>
  <c r="BH207" i="2"/>
  <c r="BG207" i="2"/>
  <c r="BF207" i="2"/>
  <c r="T207" i="2"/>
  <c r="R207" i="2"/>
  <c r="P207" i="2"/>
  <c r="BK207" i="2"/>
  <c r="J207" i="2"/>
  <c r="BE207" i="2"/>
  <c r="BI205" i="2"/>
  <c r="BH205" i="2"/>
  <c r="BG205" i="2"/>
  <c r="BF205" i="2"/>
  <c r="T205" i="2"/>
  <c r="R205" i="2"/>
  <c r="P205" i="2"/>
  <c r="BK205" i="2"/>
  <c r="J205" i="2"/>
  <c r="BE205" i="2" s="1"/>
  <c r="BI203" i="2"/>
  <c r="BH203" i="2"/>
  <c r="BG203" i="2"/>
  <c r="BF203" i="2"/>
  <c r="T203" i="2"/>
  <c r="R203" i="2"/>
  <c r="P203" i="2"/>
  <c r="BK203" i="2"/>
  <c r="J203" i="2"/>
  <c r="BE203" i="2"/>
  <c r="BI201" i="2"/>
  <c r="BH201" i="2"/>
  <c r="BG201" i="2"/>
  <c r="BF201" i="2"/>
  <c r="T201" i="2"/>
  <c r="R201" i="2"/>
  <c r="P201" i="2"/>
  <c r="BK201" i="2"/>
  <c r="J201" i="2"/>
  <c r="BE201" i="2"/>
  <c r="BI199" i="2"/>
  <c r="BH199" i="2"/>
  <c r="BG199" i="2"/>
  <c r="BF199" i="2"/>
  <c r="T199" i="2"/>
  <c r="R199" i="2"/>
  <c r="P199" i="2"/>
  <c r="BK199" i="2"/>
  <c r="J199" i="2"/>
  <c r="BE199" i="2"/>
  <c r="BI197" i="2"/>
  <c r="BH197" i="2"/>
  <c r="BG197" i="2"/>
  <c r="BF197" i="2"/>
  <c r="T197" i="2"/>
  <c r="R197" i="2"/>
  <c r="P197" i="2"/>
  <c r="BK197" i="2"/>
  <c r="J197" i="2"/>
  <c r="BE197" i="2" s="1"/>
  <c r="BI195" i="2"/>
  <c r="BH195" i="2"/>
  <c r="BG195" i="2"/>
  <c r="BF195" i="2"/>
  <c r="T195" i="2"/>
  <c r="R195" i="2"/>
  <c r="P195" i="2"/>
  <c r="BK195" i="2"/>
  <c r="J195" i="2"/>
  <c r="BE195" i="2"/>
  <c r="BI193" i="2"/>
  <c r="BH193" i="2"/>
  <c r="BG193" i="2"/>
  <c r="BF193" i="2"/>
  <c r="T193" i="2"/>
  <c r="R193" i="2"/>
  <c r="P193" i="2"/>
  <c r="BK193" i="2"/>
  <c r="J193" i="2"/>
  <c r="BE193" i="2"/>
  <c r="BI191" i="2"/>
  <c r="BH191" i="2"/>
  <c r="BG191" i="2"/>
  <c r="BF191" i="2"/>
  <c r="T191" i="2"/>
  <c r="R191" i="2"/>
  <c r="P191" i="2"/>
  <c r="BK191" i="2"/>
  <c r="J191" i="2"/>
  <c r="BE191" i="2"/>
  <c r="BI189" i="2"/>
  <c r="BH189" i="2"/>
  <c r="BG189" i="2"/>
  <c r="BF189" i="2"/>
  <c r="T189" i="2"/>
  <c r="R189" i="2"/>
  <c r="P189" i="2"/>
  <c r="BK189" i="2"/>
  <c r="J189" i="2"/>
  <c r="BE189" i="2" s="1"/>
  <c r="BI187" i="2"/>
  <c r="BH187" i="2"/>
  <c r="BG187" i="2"/>
  <c r="BF187" i="2"/>
  <c r="T187" i="2"/>
  <c r="R187" i="2"/>
  <c r="P187" i="2"/>
  <c r="BK187" i="2"/>
  <c r="J187" i="2"/>
  <c r="BE187" i="2"/>
  <c r="BI185" i="2"/>
  <c r="BH185" i="2"/>
  <c r="BG185" i="2"/>
  <c r="BF185" i="2"/>
  <c r="T185" i="2"/>
  <c r="R185" i="2"/>
  <c r="P185" i="2"/>
  <c r="BK185" i="2"/>
  <c r="J185" i="2"/>
  <c r="BE185" i="2"/>
  <c r="BI183" i="2"/>
  <c r="BH183" i="2"/>
  <c r="BG183" i="2"/>
  <c r="BF183" i="2"/>
  <c r="T183" i="2"/>
  <c r="R183" i="2"/>
  <c r="P183" i="2"/>
  <c r="BK183" i="2"/>
  <c r="J183" i="2"/>
  <c r="BE183" i="2"/>
  <c r="BI181" i="2"/>
  <c r="BH181" i="2"/>
  <c r="BG181" i="2"/>
  <c r="BF181" i="2"/>
  <c r="T181" i="2"/>
  <c r="R181" i="2"/>
  <c r="P181" i="2"/>
  <c r="BK181" i="2"/>
  <c r="J181" i="2"/>
  <c r="BE181" i="2" s="1"/>
  <c r="BI179" i="2"/>
  <c r="BH179" i="2"/>
  <c r="BG179" i="2"/>
  <c r="BF179" i="2"/>
  <c r="T179" i="2"/>
  <c r="R179" i="2"/>
  <c r="P179" i="2"/>
  <c r="BK179" i="2"/>
  <c r="J179" i="2"/>
  <c r="BE179" i="2"/>
  <c r="BI177" i="2"/>
  <c r="BH177" i="2"/>
  <c r="BG177" i="2"/>
  <c r="BF177" i="2"/>
  <c r="T177" i="2"/>
  <c r="R177" i="2"/>
  <c r="P177" i="2"/>
  <c r="BK177" i="2"/>
  <c r="J177" i="2"/>
  <c r="BE177" i="2"/>
  <c r="BI175" i="2"/>
  <c r="BH175" i="2"/>
  <c r="BG175" i="2"/>
  <c r="BF175" i="2"/>
  <c r="T175" i="2"/>
  <c r="R175" i="2"/>
  <c r="P175" i="2"/>
  <c r="BK175" i="2"/>
  <c r="J175" i="2"/>
  <c r="BE175" i="2"/>
  <c r="BI173" i="2"/>
  <c r="BH173" i="2"/>
  <c r="BG173" i="2"/>
  <c r="BF173" i="2"/>
  <c r="T173" i="2"/>
  <c r="R173" i="2"/>
  <c r="P173" i="2"/>
  <c r="BK173" i="2"/>
  <c r="J173" i="2"/>
  <c r="BE173" i="2" s="1"/>
  <c r="BI171" i="2"/>
  <c r="BH171" i="2"/>
  <c r="BG171" i="2"/>
  <c r="BF171" i="2"/>
  <c r="T171" i="2"/>
  <c r="R171" i="2"/>
  <c r="P171" i="2"/>
  <c r="BK171" i="2"/>
  <c r="J171" i="2"/>
  <c r="BE171" i="2"/>
  <c r="BI169" i="2"/>
  <c r="BH169" i="2"/>
  <c r="BG169" i="2"/>
  <c r="BF169" i="2"/>
  <c r="T169" i="2"/>
  <c r="R169" i="2"/>
  <c r="P169" i="2"/>
  <c r="BK169" i="2"/>
  <c r="J169" i="2"/>
  <c r="BE169" i="2"/>
  <c r="BI167" i="2"/>
  <c r="BH167" i="2"/>
  <c r="BG167" i="2"/>
  <c r="BF167" i="2"/>
  <c r="T167" i="2"/>
  <c r="R167" i="2"/>
  <c r="P167" i="2"/>
  <c r="BK167" i="2"/>
  <c r="J167" i="2"/>
  <c r="BE167" i="2"/>
  <c r="BI165" i="2"/>
  <c r="BH165" i="2"/>
  <c r="BG165" i="2"/>
  <c r="BF165" i="2"/>
  <c r="T165" i="2"/>
  <c r="R165" i="2"/>
  <c r="P165" i="2"/>
  <c r="BK165" i="2"/>
  <c r="J165" i="2"/>
  <c r="BE165" i="2" s="1"/>
  <c r="BI163" i="2"/>
  <c r="BH163" i="2"/>
  <c r="BG163" i="2"/>
  <c r="BF163" i="2"/>
  <c r="T163" i="2"/>
  <c r="R163" i="2"/>
  <c r="P163" i="2"/>
  <c r="BK163" i="2"/>
  <c r="J163" i="2"/>
  <c r="BE163" i="2"/>
  <c r="BI161" i="2"/>
  <c r="BH161" i="2"/>
  <c r="BG161" i="2"/>
  <c r="BF161" i="2"/>
  <c r="T161" i="2"/>
  <c r="R161" i="2"/>
  <c r="P161" i="2"/>
  <c r="BK161" i="2"/>
  <c r="J161" i="2"/>
  <c r="BE161" i="2"/>
  <c r="BI159" i="2"/>
  <c r="BH159" i="2"/>
  <c r="BG159" i="2"/>
  <c r="BF159" i="2"/>
  <c r="T159" i="2"/>
  <c r="R159" i="2"/>
  <c r="P159" i="2"/>
  <c r="BK159" i="2"/>
  <c r="J159" i="2"/>
  <c r="BE159" i="2"/>
  <c r="BI157" i="2"/>
  <c r="BH157" i="2"/>
  <c r="BG157" i="2"/>
  <c r="BF157" i="2"/>
  <c r="T157" i="2"/>
  <c r="R157" i="2"/>
  <c r="P157" i="2"/>
  <c r="BK157" i="2"/>
  <c r="J157" i="2"/>
  <c r="BE157" i="2" s="1"/>
  <c r="BI155" i="2"/>
  <c r="BH155" i="2"/>
  <c r="BG155" i="2"/>
  <c r="BF155" i="2"/>
  <c r="T155" i="2"/>
  <c r="R155" i="2"/>
  <c r="P155" i="2"/>
  <c r="BK155" i="2"/>
  <c r="J155" i="2"/>
  <c r="BE155" i="2"/>
  <c r="BI153" i="2"/>
  <c r="BH153" i="2"/>
  <c r="BG153" i="2"/>
  <c r="BF153" i="2"/>
  <c r="T153" i="2"/>
  <c r="R153" i="2"/>
  <c r="P153" i="2"/>
  <c r="BK153" i="2"/>
  <c r="J153" i="2"/>
  <c r="BE153" i="2"/>
  <c r="BI151" i="2"/>
  <c r="BH151" i="2"/>
  <c r="BG151" i="2"/>
  <c r="BF151" i="2"/>
  <c r="T151" i="2"/>
  <c r="R151" i="2"/>
  <c r="P151" i="2"/>
  <c r="BK151" i="2"/>
  <c r="J151" i="2"/>
  <c r="BE151" i="2"/>
  <c r="BI149" i="2"/>
  <c r="BH149" i="2"/>
  <c r="BG149" i="2"/>
  <c r="BF149" i="2"/>
  <c r="T149" i="2"/>
  <c r="R149" i="2"/>
  <c r="P149" i="2"/>
  <c r="BK149" i="2"/>
  <c r="J149" i="2"/>
  <c r="BE149" i="2" s="1"/>
  <c r="BI147" i="2"/>
  <c r="BH147" i="2"/>
  <c r="BG147" i="2"/>
  <c r="BF147" i="2"/>
  <c r="T147" i="2"/>
  <c r="R147" i="2"/>
  <c r="P147" i="2"/>
  <c r="BK147" i="2"/>
  <c r="J147" i="2"/>
  <c r="BE147" i="2"/>
  <c r="BI145" i="2"/>
  <c r="BH145" i="2"/>
  <c r="BG145" i="2"/>
  <c r="BF145" i="2"/>
  <c r="T145" i="2"/>
  <c r="R145" i="2"/>
  <c r="P145" i="2"/>
  <c r="BK145" i="2"/>
  <c r="J145" i="2"/>
  <c r="BE145" i="2"/>
  <c r="BI143" i="2"/>
  <c r="BH143" i="2"/>
  <c r="BG143" i="2"/>
  <c r="BF143" i="2"/>
  <c r="T143" i="2"/>
  <c r="R143" i="2"/>
  <c r="P143" i="2"/>
  <c r="BK143" i="2"/>
  <c r="J143" i="2"/>
  <c r="BE143" i="2"/>
  <c r="BI141" i="2"/>
  <c r="BH141" i="2"/>
  <c r="BG141" i="2"/>
  <c r="BF141" i="2"/>
  <c r="T141" i="2"/>
  <c r="R141" i="2"/>
  <c r="P141" i="2"/>
  <c r="BK141" i="2"/>
  <c r="J141" i="2"/>
  <c r="BE141" i="2" s="1"/>
  <c r="BI139" i="2"/>
  <c r="BH139" i="2"/>
  <c r="BG139" i="2"/>
  <c r="BF139" i="2"/>
  <c r="T139" i="2"/>
  <c r="R139" i="2"/>
  <c r="P139" i="2"/>
  <c r="BK139" i="2"/>
  <c r="J139" i="2"/>
  <c r="BE139" i="2"/>
  <c r="BI137" i="2"/>
  <c r="BH137" i="2"/>
  <c r="BG137" i="2"/>
  <c r="BF137" i="2"/>
  <c r="T137" i="2"/>
  <c r="R137" i="2"/>
  <c r="P137" i="2"/>
  <c r="BK137" i="2"/>
  <c r="BK132" i="2" s="1"/>
  <c r="J137" i="2"/>
  <c r="BE137" i="2"/>
  <c r="BI135" i="2"/>
  <c r="BH135" i="2"/>
  <c r="BG135" i="2"/>
  <c r="BF135" i="2"/>
  <c r="T135" i="2"/>
  <c r="T132" i="2" s="1"/>
  <c r="R135" i="2"/>
  <c r="P135" i="2"/>
  <c r="BK135" i="2"/>
  <c r="J135" i="2"/>
  <c r="BE135" i="2"/>
  <c r="BI133" i="2"/>
  <c r="BH133" i="2"/>
  <c r="BG133" i="2"/>
  <c r="BF133" i="2"/>
  <c r="T133" i="2"/>
  <c r="R133" i="2"/>
  <c r="R132" i="2" s="1"/>
  <c r="R131" i="2" s="1"/>
  <c r="P133" i="2"/>
  <c r="P132" i="2"/>
  <c r="P131" i="2" s="1"/>
  <c r="BK133" i="2"/>
  <c r="J133" i="2"/>
  <c r="BE133" i="2"/>
  <c r="BI129" i="2"/>
  <c r="BH129" i="2"/>
  <c r="BG129" i="2"/>
  <c r="BF129" i="2"/>
  <c r="T129" i="2"/>
  <c r="R129" i="2"/>
  <c r="P129" i="2"/>
  <c r="BK129" i="2"/>
  <c r="J129" i="2"/>
  <c r="BE129" i="2"/>
  <c r="BI127" i="2"/>
  <c r="BH127" i="2"/>
  <c r="BG127" i="2"/>
  <c r="BF127" i="2"/>
  <c r="T127" i="2"/>
  <c r="R127" i="2"/>
  <c r="P127" i="2"/>
  <c r="BK127" i="2"/>
  <c r="J127" i="2"/>
  <c r="BE127" i="2" s="1"/>
  <c r="BI125" i="2"/>
  <c r="BH125" i="2"/>
  <c r="BG125" i="2"/>
  <c r="BF125" i="2"/>
  <c r="T125" i="2"/>
  <c r="R125" i="2"/>
  <c r="P125" i="2"/>
  <c r="BK125" i="2"/>
  <c r="J125" i="2"/>
  <c r="BE125" i="2"/>
  <c r="BI123" i="2"/>
  <c r="BH123" i="2"/>
  <c r="BG123" i="2"/>
  <c r="BF123" i="2"/>
  <c r="T123" i="2"/>
  <c r="R123" i="2"/>
  <c r="P123" i="2"/>
  <c r="BK123" i="2"/>
  <c r="J123" i="2"/>
  <c r="BE123" i="2"/>
  <c r="BI121" i="2"/>
  <c r="BH121" i="2"/>
  <c r="BG121" i="2"/>
  <c r="BF121" i="2"/>
  <c r="T121" i="2"/>
  <c r="R121" i="2"/>
  <c r="P121" i="2"/>
  <c r="BK121" i="2"/>
  <c r="J121" i="2"/>
  <c r="BE121" i="2"/>
  <c r="BI119" i="2"/>
  <c r="BH119" i="2"/>
  <c r="BG119" i="2"/>
  <c r="BF119" i="2"/>
  <c r="T119" i="2"/>
  <c r="R119" i="2"/>
  <c r="P119" i="2"/>
  <c r="BK119" i="2"/>
  <c r="J119" i="2"/>
  <c r="BE119" i="2" s="1"/>
  <c r="BI117" i="2"/>
  <c r="BH117" i="2"/>
  <c r="BG117" i="2"/>
  <c r="BF117" i="2"/>
  <c r="T117" i="2"/>
  <c r="R117" i="2"/>
  <c r="P117" i="2"/>
  <c r="BK117" i="2"/>
  <c r="J117" i="2"/>
  <c r="BE117" i="2"/>
  <c r="BI115" i="2"/>
  <c r="BH115" i="2"/>
  <c r="BG115" i="2"/>
  <c r="BF115" i="2"/>
  <c r="T115" i="2"/>
  <c r="R115" i="2"/>
  <c r="P115" i="2"/>
  <c r="BK115" i="2"/>
  <c r="J115" i="2"/>
  <c r="BE115" i="2"/>
  <c r="BI113" i="2"/>
  <c r="BH113" i="2"/>
  <c r="BG113" i="2"/>
  <c r="BF113" i="2"/>
  <c r="T113" i="2"/>
  <c r="R113" i="2"/>
  <c r="P113" i="2"/>
  <c r="BK113" i="2"/>
  <c r="J113" i="2"/>
  <c r="BE113" i="2"/>
  <c r="BI111" i="2"/>
  <c r="BH111" i="2"/>
  <c r="BG111" i="2"/>
  <c r="BF111" i="2"/>
  <c r="T111" i="2"/>
  <c r="R111" i="2"/>
  <c r="P111" i="2"/>
  <c r="BK111" i="2"/>
  <c r="J111" i="2"/>
  <c r="BE111" i="2"/>
  <c r="BI109" i="2"/>
  <c r="BH109" i="2"/>
  <c r="BG109" i="2"/>
  <c r="BF109" i="2"/>
  <c r="T109" i="2"/>
  <c r="R109" i="2"/>
  <c r="P109" i="2"/>
  <c r="BK109" i="2"/>
  <c r="J109" i="2"/>
  <c r="BE109" i="2"/>
  <c r="BI107" i="2"/>
  <c r="BH107" i="2"/>
  <c r="BG107" i="2"/>
  <c r="BF107" i="2"/>
  <c r="T107" i="2"/>
  <c r="R107" i="2"/>
  <c r="P107" i="2"/>
  <c r="BK107" i="2"/>
  <c r="J107" i="2"/>
  <c r="BE107" i="2"/>
  <c r="BI105" i="2"/>
  <c r="BH105" i="2"/>
  <c r="BG105" i="2"/>
  <c r="BF105" i="2"/>
  <c r="T105" i="2"/>
  <c r="R105" i="2"/>
  <c r="P105" i="2"/>
  <c r="BK105" i="2"/>
  <c r="J105" i="2"/>
  <c r="BE105" i="2"/>
  <c r="BI103" i="2"/>
  <c r="BH103" i="2"/>
  <c r="BG103" i="2"/>
  <c r="BF103" i="2"/>
  <c r="T103" i="2"/>
  <c r="R103" i="2"/>
  <c r="P103" i="2"/>
  <c r="BK103" i="2"/>
  <c r="J103" i="2"/>
  <c r="BE103" i="2"/>
  <c r="BI101" i="2"/>
  <c r="BH101" i="2"/>
  <c r="BG101" i="2"/>
  <c r="BF101" i="2"/>
  <c r="T101" i="2"/>
  <c r="R101" i="2"/>
  <c r="P101" i="2"/>
  <c r="BK101" i="2"/>
  <c r="J101" i="2"/>
  <c r="BE101" i="2"/>
  <c r="BI99" i="2"/>
  <c r="BH99" i="2"/>
  <c r="BG99" i="2"/>
  <c r="BF99" i="2"/>
  <c r="T99" i="2"/>
  <c r="R99" i="2"/>
  <c r="P99" i="2"/>
  <c r="BK99" i="2"/>
  <c r="J99" i="2"/>
  <c r="BE99" i="2"/>
  <c r="BI97" i="2"/>
  <c r="BH97" i="2"/>
  <c r="BG97" i="2"/>
  <c r="BF97" i="2"/>
  <c r="T97" i="2"/>
  <c r="R97" i="2"/>
  <c r="P97" i="2"/>
  <c r="BK97" i="2"/>
  <c r="J97" i="2"/>
  <c r="BE97" i="2"/>
  <c r="BI95" i="2"/>
  <c r="BH95" i="2"/>
  <c r="BG95" i="2"/>
  <c r="BF95" i="2"/>
  <c r="T95" i="2"/>
  <c r="R95" i="2"/>
  <c r="P95" i="2"/>
  <c r="BK95" i="2"/>
  <c r="J95" i="2"/>
  <c r="BE95" i="2"/>
  <c r="BI93" i="2"/>
  <c r="BH93" i="2"/>
  <c r="BG93" i="2"/>
  <c r="BF93" i="2"/>
  <c r="T93" i="2"/>
  <c r="R93" i="2"/>
  <c r="R86" i="2" s="1"/>
  <c r="R85" i="2" s="1"/>
  <c r="P93" i="2"/>
  <c r="BK93" i="2"/>
  <c r="J93" i="2"/>
  <c r="BE93" i="2"/>
  <c r="BI91" i="2"/>
  <c r="BH91" i="2"/>
  <c r="BG91" i="2"/>
  <c r="BF91" i="2"/>
  <c r="J34" i="2" s="1"/>
  <c r="AW55" i="1" s="1"/>
  <c r="T91" i="2"/>
  <c r="R91" i="2"/>
  <c r="P91" i="2"/>
  <c r="BK91" i="2"/>
  <c r="J91" i="2"/>
  <c r="BE91" i="2"/>
  <c r="BI89" i="2"/>
  <c r="F37" i="2" s="1"/>
  <c r="BD55" i="1" s="1"/>
  <c r="BH89" i="2"/>
  <c r="BG89" i="2"/>
  <c r="BF89" i="2"/>
  <c r="T89" i="2"/>
  <c r="R89" i="2"/>
  <c r="P89" i="2"/>
  <c r="BK89" i="2"/>
  <c r="J89" i="2"/>
  <c r="BE89" i="2"/>
  <c r="BI87" i="2"/>
  <c r="BH87" i="2"/>
  <c r="F36" i="2" s="1"/>
  <c r="BC55" i="1" s="1"/>
  <c r="BG87" i="2"/>
  <c r="F35" i="2"/>
  <c r="BB55" i="1" s="1"/>
  <c r="BB54" i="1" s="1"/>
  <c r="BF87" i="2"/>
  <c r="T87" i="2"/>
  <c r="T86" i="2"/>
  <c r="T85" i="2" s="1"/>
  <c r="R87" i="2"/>
  <c r="P87" i="2"/>
  <c r="P86" i="2"/>
  <c r="P85" i="2" s="1"/>
  <c r="P84" i="2" s="1"/>
  <c r="AU55" i="1" s="1"/>
  <c r="BK87" i="2"/>
  <c r="BK86" i="2" s="1"/>
  <c r="J87" i="2"/>
  <c r="BE87" i="2"/>
  <c r="J81" i="2"/>
  <c r="J80" i="2"/>
  <c r="F80" i="2"/>
  <c r="F78" i="2"/>
  <c r="E76" i="2"/>
  <c r="J55" i="2"/>
  <c r="J54" i="2"/>
  <c r="F54" i="2"/>
  <c r="F52" i="2"/>
  <c r="E50" i="2"/>
  <c r="J18" i="2"/>
  <c r="E18" i="2"/>
  <c r="F81" i="2"/>
  <c r="F55" i="2"/>
  <c r="J17" i="2"/>
  <c r="J12" i="2"/>
  <c r="J78" i="2"/>
  <c r="J52" i="2"/>
  <c r="E7" i="2"/>
  <c r="E74" i="2"/>
  <c r="E48" i="2"/>
  <c r="AS54" i="1"/>
  <c r="L50" i="1"/>
  <c r="AM50" i="1"/>
  <c r="AM49" i="1"/>
  <c r="L49" i="1"/>
  <c r="AM47" i="1"/>
  <c r="L47" i="1"/>
  <c r="L45" i="1"/>
  <c r="L44" i="1"/>
  <c r="BK85" i="4" l="1"/>
  <c r="BD54" i="1"/>
  <c r="W33" i="1" s="1"/>
  <c r="BC54" i="1"/>
  <c r="AY54" i="1"/>
  <c r="W32" i="1"/>
  <c r="R84" i="2"/>
  <c r="T131" i="2"/>
  <c r="R110" i="3"/>
  <c r="J33" i="4"/>
  <c r="AV57" i="1" s="1"/>
  <c r="AT57" i="1" s="1"/>
  <c r="F33" i="4"/>
  <c r="AZ57" i="1" s="1"/>
  <c r="BK110" i="3"/>
  <c r="J110" i="3" s="1"/>
  <c r="J62" i="3" s="1"/>
  <c r="J111" i="3"/>
  <c r="J63" i="3" s="1"/>
  <c r="R85" i="3"/>
  <c r="F33" i="2"/>
  <c r="AZ55" i="1" s="1"/>
  <c r="AZ54" i="1" s="1"/>
  <c r="J87" i="3"/>
  <c r="J61" i="3" s="1"/>
  <c r="BK86" i="3"/>
  <c r="J85" i="4"/>
  <c r="J61" i="4" s="1"/>
  <c r="BK84" i="4"/>
  <c r="T84" i="2"/>
  <c r="P84" i="4"/>
  <c r="P83" i="4" s="1"/>
  <c r="AU57" i="1" s="1"/>
  <c r="AX54" i="1"/>
  <c r="W31" i="1"/>
  <c r="P85" i="3"/>
  <c r="AU56" i="1" s="1"/>
  <c r="T84" i="4"/>
  <c r="T83" i="4" s="1"/>
  <c r="BK85" i="2"/>
  <c r="J86" i="2"/>
  <c r="J61" i="2" s="1"/>
  <c r="AU54" i="1"/>
  <c r="J33" i="2"/>
  <c r="AV55" i="1" s="1"/>
  <c r="AT55" i="1" s="1"/>
  <c r="T85" i="3"/>
  <c r="J132" i="2"/>
  <c r="J63" i="2" s="1"/>
  <c r="BK131" i="2"/>
  <c r="J131" i="2" s="1"/>
  <c r="J62" i="2" s="1"/>
  <c r="J33" i="3"/>
  <c r="AV56" i="1" s="1"/>
  <c r="AT56" i="1" s="1"/>
  <c r="F33" i="3"/>
  <c r="AZ56" i="1" s="1"/>
  <c r="F34" i="3"/>
  <c r="BA56" i="1" s="1"/>
  <c r="F82" i="3"/>
  <c r="J77" i="4"/>
  <c r="J52" i="3"/>
  <c r="F55" i="4"/>
  <c r="F34" i="4"/>
  <c r="BA57" i="1" s="1"/>
  <c r="F34" i="2"/>
  <c r="BA55" i="1" s="1"/>
  <c r="AV54" i="1" l="1"/>
  <c r="W29" i="1"/>
  <c r="BK84" i="2"/>
  <c r="J84" i="2" s="1"/>
  <c r="J85" i="2"/>
  <c r="J60" i="2" s="1"/>
  <c r="BK85" i="3"/>
  <c r="J85" i="3" s="1"/>
  <c r="J86" i="3"/>
  <c r="J60" i="3" s="1"/>
  <c r="BA54" i="1"/>
  <c r="J84" i="4"/>
  <c r="J60" i="4" s="1"/>
  <c r="BK83" i="4"/>
  <c r="J83" i="4" s="1"/>
  <c r="W30" i="1" l="1"/>
  <c r="AW54" i="1"/>
  <c r="AK30" i="1" s="1"/>
  <c r="J30" i="3"/>
  <c r="J59" i="3"/>
  <c r="J59" i="2"/>
  <c r="J30" i="2"/>
  <c r="J59" i="4"/>
  <c r="J30" i="4"/>
  <c r="AK29" i="1"/>
  <c r="AT54" i="1" l="1"/>
  <c r="J39" i="3"/>
  <c r="AG56" i="1"/>
  <c r="AN56" i="1" s="1"/>
  <c r="J39" i="4"/>
  <c r="AG57" i="1"/>
  <c r="AN57" i="1" s="1"/>
  <c r="AG55" i="1"/>
  <c r="J39" i="2"/>
  <c r="AN55" i="1" l="1"/>
  <c r="AG54" i="1"/>
  <c r="AN54" i="1" l="1"/>
  <c r="AK26" i="1"/>
  <c r="AK35" i="1" s="1"/>
</calcChain>
</file>

<file path=xl/sharedStrings.xml><?xml version="1.0" encoding="utf-8"?>
<sst xmlns="http://schemas.openxmlformats.org/spreadsheetml/2006/main" count="2775" uniqueCount="622">
  <si>
    <t>Export Komplet</t>
  </si>
  <si>
    <t/>
  </si>
  <si>
    <t>2.0</t>
  </si>
  <si>
    <t>False</t>
  </si>
  <si>
    <t>{6f0493a9-33ad-41e0-aea8-a82f19c5e999}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</si>
  <si>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</si>
  <si>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</si>
  <si>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</si>
  <si>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</si>
  <si>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</si>
  <si>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</si>
  <si>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</si>
  <si>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</si>
  <si>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</si>
  <si>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018-000342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</si>
  <si>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</si>
  <si>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</si>
  <si>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Rozšíření kapacit zázemí ZŠ Šlapanice - pavilon C (kuchyň) - vestavba trafostanice</t>
  </si>
  <si>
    <t>KSO:</t>
  </si>
  <si>
    <t>CC-CZ:</t>
  </si>
  <si>
    <t>Místo:</t>
  </si>
  <si>
    <t>Šlapanice</t>
  </si>
  <si>
    <t>Datum:</t>
  </si>
  <si>
    <t>4. 2. 2019</t>
  </si>
  <si>
    <t>Zadavatel:</t>
  </si>
  <si>
    <t>IČ:</t>
  </si>
  <si>
    <t>MěÚ Šlapanice</t>
  </si>
  <si>
    <t>DIČ:</t>
  </si>
  <si>
    <t>Uchazeč:</t>
  </si>
  <si>
    <t>Vyplň údaj</t>
  </si>
  <si>
    <t>Projektant:</t>
  </si>
  <si>
    <t>Puttner, s.r.o.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</si>
  <si>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</si>
  <si>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</si>
  <si>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</si>
  <si>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</si>
  <si>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</si>
  <si>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</si>
  <si>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</si>
  <si>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</si>
  <si>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</si>
  <si>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</si>
  <si>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</si>
  <si>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</si>
  <si>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</si>
  <si>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</si>
  <si>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</si>
  <si>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</si>
  <si>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</si>
  <si>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</si>
  <si>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</si>
  <si>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</si>
  <si>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</si>
  <si>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</si>
  <si>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</si>
  <si>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</si>
  <si>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</si>
  <si>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</si>
  <si>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</si>
  <si>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</si>
  <si>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</si>
  <si>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</si>
  <si>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</si>
  <si>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</si>
  <si>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</si>
  <si>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</si>
  <si>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</si>
  <si>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</si>
  <si>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</si>
  <si>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</si>
  <si>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</si>
  <si>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</si>
  <si>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</si>
  <si>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</si>
  <si>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1.</t>
  </si>
  <si>
    <t>Technologie trafostanice, elektroinstalace</t>
  </si>
  <si>
    <t>PRO</t>
  </si>
  <si>
    <t>1</t>
  </si>
  <si>
    <t>{d8372416-5f0e-4330-a086-05afa5885a00}</t>
  </si>
  <si>
    <t>2</t>
  </si>
  <si>
    <t>2.</t>
  </si>
  <si>
    <t>Kabely NN</t>
  </si>
  <si>
    <t>STA</t>
  </si>
  <si>
    <t>{288e0ac8-71df-489c-b82c-25e76849e6de}</t>
  </si>
  <si>
    <t>3.</t>
  </si>
  <si>
    <t>Uzemnění</t>
  </si>
  <si>
    <t>{71d20de9-d169-4dda-b9cc-f837cf30f3ec}</t>
  </si>
  <si>
    <t>KRYCÍ LIST SOUPISU PRACÍ</t>
  </si>
  <si>
    <t>Objekt:</t>
  </si>
  <si>
    <t>1. - Technologie trafostanice, elektroinstalace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</si>
  <si>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</si>
  <si>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</si>
  <si>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</si>
  <si>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</si>
  <si>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</si>
  <si>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</si>
  <si>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741 - Elektroinstalace - silnoproud</t>
  </si>
  <si>
    <t>M - Práce a dodávky M</t>
  </si>
  <si>
    <t xml:space="preserve">    21-M - Elektromontáže</t>
  </si>
  <si>
    <t xml:space="preserve">    58-M - Revize vyhrazených technických zařízení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</si>
  <si>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</si>
  <si>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</si>
  <si>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</si>
  <si>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</si>
  <si>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</si>
  <si>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</si>
  <si>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</si>
  <si>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</si>
  <si>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</si>
  <si>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</si>
  <si>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</si>
  <si>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</si>
  <si>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</si>
  <si>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</si>
  <si>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</si>
  <si>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</si>
  <si>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741</t>
  </si>
  <si>
    <t>Elektroinstalace - silnoproud</t>
  </si>
  <si>
    <t>M</t>
  </si>
  <si>
    <t>34111036</t>
  </si>
  <si>
    <t>kabel silový s Cu jádrem 1 kV 3x2,5mm2</t>
  </si>
  <si>
    <t>m</t>
  </si>
  <si>
    <t>CS ÚRS 2018 02</t>
  </si>
  <si>
    <t>32</t>
  </si>
  <si>
    <t>16</t>
  </si>
  <si>
    <t>-1250639055</t>
  </si>
  <si>
    <t>PP</t>
  </si>
  <si>
    <t>34111030</t>
  </si>
  <si>
    <t>kabel silový s Cu jádrem 1 kV 3x1,5mm2</t>
  </si>
  <si>
    <t>2009502306</t>
  </si>
  <si>
    <t>3</t>
  </si>
  <si>
    <t>34851156</t>
  </si>
  <si>
    <t>svítidlo žárovkové pro nebezpečná prostředí stropní 1x100W</t>
  </si>
  <si>
    <t>kus</t>
  </si>
  <si>
    <t>-690613047</t>
  </si>
  <si>
    <t>svítidlo žárovkové stropní 1x60W, IP44</t>
  </si>
  <si>
    <t>4</t>
  </si>
  <si>
    <t>K</t>
  </si>
  <si>
    <t>741110002</t>
  </si>
  <si>
    <t>Montáž trubka plastová tuhá D přes 23 do 35 mm uložená pevně</t>
  </si>
  <si>
    <t>1497503550</t>
  </si>
  <si>
    <t>Montáž trubek elektroinstalačních s nasunutím nebo našroubováním do krabic plastových tuhých, uložených pevně, vnější Ø přes 23 do 35 mm</t>
  </si>
  <si>
    <t>5</t>
  </si>
  <si>
    <t>V014</t>
  </si>
  <si>
    <t>Plastová příchytka pro elektroinstalační trubku D25</t>
  </si>
  <si>
    <t>1410660654</t>
  </si>
  <si>
    <t>Plastová příchytka pro elektroinstalační trubku D25</t>
  </si>
  <si>
    <t>6</t>
  </si>
  <si>
    <t>Montáž plastové příchytky D25</t>
  </si>
  <si>
    <t>-1290421379</t>
  </si>
  <si>
    <t>7</t>
  </si>
  <si>
    <t>741112021</t>
  </si>
  <si>
    <t>Montáž krabice nástěnná plastová čtyřhranná do 100x100 mm</t>
  </si>
  <si>
    <t>530721669</t>
  </si>
  <si>
    <t>Montáž krabic elektroinstalačních bez napojení na trubky a lišty, demontáže a montáže víčka a přístroje protahovacích nebo odbočných nástěnných plastových čtyřhranných, vel. do 100x100 mm</t>
  </si>
  <si>
    <t>8</t>
  </si>
  <si>
    <t>741122122</t>
  </si>
  <si>
    <t>Montáž kabel Cu plný kulatý žíla 3x1,5 až 6 mm2 zatažený v trubkách (CYKY)</t>
  </si>
  <si>
    <t>1629722349</t>
  </si>
  <si>
    <t>Montáž kabelů měděných bez ukončení uložených v trubkách zatažených plných kulatých nebo bezhalogenových (CYKY) počtu a průřezu žil 3x1,5 až 6 mm2</t>
  </si>
  <si>
    <t>9</t>
  </si>
  <si>
    <t>V012</t>
  </si>
  <si>
    <t>Nástěnný vypínač č.1, 10A, 250V</t>
  </si>
  <si>
    <t>-203641862</t>
  </si>
  <si>
    <t>10</t>
  </si>
  <si>
    <t>35811077</t>
  </si>
  <si>
    <t>zásuvka nepropustná nástěnná 16A 220 V 3pólová</t>
  </si>
  <si>
    <t>2028616450</t>
  </si>
  <si>
    <t>zásuvka nepropustná nástěnná 16A 230 V 3pólová</t>
  </si>
  <si>
    <t>11</t>
  </si>
  <si>
    <t>34571093</t>
  </si>
  <si>
    <t>trubka elektroinstalační tuhá z PVC D 22,1/25 mm, délka 3 m</t>
  </si>
  <si>
    <t>-1308756169</t>
  </si>
  <si>
    <t>12</t>
  </si>
  <si>
    <t>741130001</t>
  </si>
  <si>
    <t>Ukončení vodič izolovaný do 2,5mm2 v rozváděči nebo na přístroji</t>
  </si>
  <si>
    <t>432719518</t>
  </si>
  <si>
    <t>Ukončení vodičů izolovaných s označením a zapojením v rozváděči nebo na přístroji, průřezu žíly do 2,5 mm2</t>
  </si>
  <si>
    <t>13</t>
  </si>
  <si>
    <t>741310031</t>
  </si>
  <si>
    <t>Montáž vypínač nástěnný 1-jednopólový prostředí venkovní/mokré</t>
  </si>
  <si>
    <t>-1135403791</t>
  </si>
  <si>
    <t>Montáž spínačů jedno nebo dvoupólových nástěnných se zapojením vodičů, pro prostředí venkovní nebo mokré vypínačů, řazení 1-jednopólových</t>
  </si>
  <si>
    <t>14</t>
  </si>
  <si>
    <t>741313082</t>
  </si>
  <si>
    <t>Montáž zásuvka chráněná v krabici šroubové připojení 2P+PE prostředí venkovní, mokré</t>
  </si>
  <si>
    <t>1945721759</t>
  </si>
  <si>
    <t>Montáž zásuvek domovních se zapojením vodičů šroubové připojení venkovní nebo mokré, provedení 2P + PE</t>
  </si>
  <si>
    <t>741370102</t>
  </si>
  <si>
    <t>Montáž svítidlo žárovkové průmyslové stropní přisazené 1 zdroj s košem</t>
  </si>
  <si>
    <t>-1742010390</t>
  </si>
  <si>
    <t>Montáž svítidel žárovkových se zapojením vodičů průmyslových stropních přisazených 1 zdroj s košem</t>
  </si>
  <si>
    <t>34711210</t>
  </si>
  <si>
    <t>žárovka čirá E27/42W 2ks</t>
  </si>
  <si>
    <t>803482379</t>
  </si>
  <si>
    <t>17</t>
  </si>
  <si>
    <t>V013</t>
  </si>
  <si>
    <t>Krabice IP54 rozbočovací, s naklapávacím víčkem, 85x85x40mm</t>
  </si>
  <si>
    <t>622456374</t>
  </si>
  <si>
    <t>18</t>
  </si>
  <si>
    <t>210202007A</t>
  </si>
  <si>
    <t>Montáž svítidlo zářivkové průmyslové stropní závěsné na převěs</t>
  </si>
  <si>
    <t>64</t>
  </si>
  <si>
    <t>-907351259</t>
  </si>
  <si>
    <t>Montáž svítidel zářivkových se zapojením vodičů průmyslových nebo venkovních stropních závěsných na převěs</t>
  </si>
  <si>
    <t>19</t>
  </si>
  <si>
    <t>348237380a</t>
  </si>
  <si>
    <t>zářivkové svítidlo interiérové s kompenzací, barva bílá, 2x58W, montáž na závěs</t>
  </si>
  <si>
    <t>128</t>
  </si>
  <si>
    <t>-1100819318</t>
  </si>
  <si>
    <t>svítidlo zářivkové interiérové s kompenzací, barva bílá, 2x58W, montáž na závěs</t>
  </si>
  <si>
    <t>20</t>
  </si>
  <si>
    <t>347510150</t>
  </si>
  <si>
    <t>zářivka lineární 58W teple bílá</t>
  </si>
  <si>
    <t>CS ÚRS 2017 02</t>
  </si>
  <si>
    <t>2128200648</t>
  </si>
  <si>
    <t>210290902</t>
  </si>
  <si>
    <t>Zřízení upevňovacích bodů pro svítidlo s osazením závěsného háku ve zdivu</t>
  </si>
  <si>
    <t>-340458879</t>
  </si>
  <si>
    <t>Zřízení upevňovacích bodů pro svítidla s vyvrtáním díry, osazením a zasádrováním hmoždinky, s osazením závěsného háku ve zdivu</t>
  </si>
  <si>
    <t>22</t>
  </si>
  <si>
    <t>V016</t>
  </si>
  <si>
    <t>Pomocný materiál</t>
  </si>
  <si>
    <t>-1311496784</t>
  </si>
  <si>
    <t>Práce a dodávky M</t>
  </si>
  <si>
    <t>21-M</t>
  </si>
  <si>
    <t>Elektromontáže</t>
  </si>
  <si>
    <t>23</t>
  </si>
  <si>
    <t>V001</t>
  </si>
  <si>
    <t>Transformátor olejový 22/0,4kV 630 kVA, ztráty dle Ecodesign</t>
  </si>
  <si>
    <t>256</t>
  </si>
  <si>
    <t>-1879376134</t>
  </si>
  <si>
    <t>24</t>
  </si>
  <si>
    <t>210020661</t>
  </si>
  <si>
    <t>Montáž se zhotovením konstrukce pro rozvodny z profilů válcovaných</t>
  </si>
  <si>
    <t>kg</t>
  </si>
  <si>
    <t>-1221011191</t>
  </si>
  <si>
    <t>Montáž kovových a doplňkových konstrukcí pro rozvodny se zhotovením z profilů ocelových válcovaných</t>
  </si>
  <si>
    <t>25</t>
  </si>
  <si>
    <t>13010359</t>
  </si>
  <si>
    <t>ocel pásová válcovaná za studena 50x3mm</t>
  </si>
  <si>
    <t>t</t>
  </si>
  <si>
    <t>CS ÚRS 2019 01</t>
  </si>
  <si>
    <t>978038124</t>
  </si>
  <si>
    <t>26</t>
  </si>
  <si>
    <t>130104200</t>
  </si>
  <si>
    <t>úhelník ocelový rovnostranný, v jakosti 11 375, 50 x 50 x 5 mm</t>
  </si>
  <si>
    <t>-632032517</t>
  </si>
  <si>
    <t>úhelník ocelový L rovnostranný, v jakosti 11 375, 50 x 50 x 5 mm</t>
  </si>
  <si>
    <t>27</t>
  </si>
  <si>
    <t>210020951</t>
  </si>
  <si>
    <t>Montáž tabulky výstražné smaltované formát A3 až A4</t>
  </si>
  <si>
    <t>CS ÚRS 2015 01</t>
  </si>
  <si>
    <t>-1527749279</t>
  </si>
  <si>
    <t>Ostatní elektromontážní doplňkové práce osazení tabulek pro rozvodny a elektrická zařízení výstražných a označovacích</t>
  </si>
  <si>
    <t>28</t>
  </si>
  <si>
    <t>357116720.1</t>
  </si>
  <si>
    <t>rozvaděč elektroměrový, měření 230V, zapojení dle standardu E.ON</t>
  </si>
  <si>
    <t>-348211640</t>
  </si>
  <si>
    <t>rozvaděč elektroměrový, měření 230V, zapojení dle technických požadavků distributora, Příloha č.1 Smlouvy o připojení k DS</t>
  </si>
  <si>
    <t>29</t>
  </si>
  <si>
    <t>210021083</t>
  </si>
  <si>
    <t>Montáž příchytek plastových pro trojsvazek kabelů KHF/3 1 svazek 32-47 mm</t>
  </si>
  <si>
    <t>-168655821</t>
  </si>
  <si>
    <t>Montáž příchytek pro kabely  plastových pro trojsvazek kabelů, průměr 1 kabelu 32 až 47 mm</t>
  </si>
  <si>
    <t>30</t>
  </si>
  <si>
    <t>210040761</t>
  </si>
  <si>
    <t>Nátěr základní ocelových součástí venkovního vedení nn na zemi</t>
  </si>
  <si>
    <t>m2</t>
  </si>
  <si>
    <t>582472716</t>
  </si>
  <si>
    <t>Ošetření stávajících ocelových konstrukcí protikorozním nátěrem</t>
  </si>
  <si>
    <t>31</t>
  </si>
  <si>
    <t>210100258</t>
  </si>
  <si>
    <t>Ukončení kabelů smršťovací záklopkou nebo páskou se zapojením bez letování žíly do 5x4 mm2</t>
  </si>
  <si>
    <t>1557277165</t>
  </si>
  <si>
    <t>Ukončení kabelů smršťovací záklopkou nebo páskou se zapojením bez letování počtu a průřezu žil do 5 x 1,5 až 4 mm2</t>
  </si>
  <si>
    <t>210100311</t>
  </si>
  <si>
    <t>Příplatek k ukončení kabelů za ukončení a připojení stínění v plášti žíly</t>
  </si>
  <si>
    <t>-1563466508</t>
  </si>
  <si>
    <t>Ukončení kabelů smršťovací záklopkou nebo páskou se zapojením  Příplatek k cenám za ukončení a připojení stínění v plášti žíly</t>
  </si>
  <si>
    <t>33</t>
  </si>
  <si>
    <t>V006</t>
  </si>
  <si>
    <t>Kabelová koncovka vnitřní 22kV, pro kabel 1x70</t>
  </si>
  <si>
    <t>1659493393</t>
  </si>
  <si>
    <t>34</t>
  </si>
  <si>
    <t>210100771</t>
  </si>
  <si>
    <t>Ukončení vodičů celoplastových koncovkou do 22 kV staniční KSJ průřezu žíly do 95 mm2</t>
  </si>
  <si>
    <t>1887965938</t>
  </si>
  <si>
    <t>Ukončení kabelů nebo vodičů koncovkou do 22 kV  staniční vodičů celoplastových [typ KSJ] , průřezu žíly do 95 mm2</t>
  </si>
  <si>
    <t>35</t>
  </si>
  <si>
    <t>V007</t>
  </si>
  <si>
    <t>Pojistka VN 24kV 31,5A</t>
  </si>
  <si>
    <t>1539544012</t>
  </si>
  <si>
    <t>36</t>
  </si>
  <si>
    <t>210171110</t>
  </si>
  <si>
    <t>Montáž transformátorů 3fázových vn/nn olejových v kobkách do 630 kVA</t>
  </si>
  <si>
    <t>1231081538</t>
  </si>
  <si>
    <t>Montáž třífázových transformátorů vn/nn, bez zapojení vodičů  olejových v kobkách, výkonu do 630 kVA</t>
  </si>
  <si>
    <t>37</t>
  </si>
  <si>
    <t>V002</t>
  </si>
  <si>
    <t>Tlumič vibrací pod transformátor</t>
  </si>
  <si>
    <t>468065675</t>
  </si>
  <si>
    <t>38</t>
  </si>
  <si>
    <t>210192635</t>
  </si>
  <si>
    <t>Montáž skříní kabelových na zdivo betonové, typ KS II</t>
  </si>
  <si>
    <t>CS ÚRS 2018 01</t>
  </si>
  <si>
    <t>252728065</t>
  </si>
  <si>
    <t>Montáž skříní kabelových na zdivo betonové, typ včetně zednických prací [KS II]</t>
  </si>
  <si>
    <t>39</t>
  </si>
  <si>
    <t>210220001</t>
  </si>
  <si>
    <t>Montáž uzemňovacího vedení vodičů FeZn pomocí svorek na povrchu páskou do 120 mm2</t>
  </si>
  <si>
    <t>-282375071</t>
  </si>
  <si>
    <t>Montáž uzemňovacího vedení s upevněním, propojením a připojením pomocí svorek  na povrchu vodičů FeZn páskou průřezu do 120 mm2</t>
  </si>
  <si>
    <t>40</t>
  </si>
  <si>
    <t>34141359</t>
  </si>
  <si>
    <t>vodič ohebný s Cu jádrem propojovací pro 450/750V 16mm2</t>
  </si>
  <si>
    <t>2145146015</t>
  </si>
  <si>
    <t>41</t>
  </si>
  <si>
    <t>35441640</t>
  </si>
  <si>
    <t>podpěra vedení FeZn do zdiva pro zemní pásek 30x4</t>
  </si>
  <si>
    <t>218467746</t>
  </si>
  <si>
    <t>42</t>
  </si>
  <si>
    <t>210220020</t>
  </si>
  <si>
    <t>Montáž uzemňovacího vedení vodičů FeZn pomocí svorek v zemi páskou do 120 mm2 ve městské zástavbě</t>
  </si>
  <si>
    <t>-1003929828</t>
  </si>
  <si>
    <t>Montáž uzemňovacího vedení s upevněním, propojením a připojením pomocí svorek  v zemi s izolací spojů vodičů FeZn páskou průřezu do 120 mm2 v městské zástavbě</t>
  </si>
  <si>
    <t>43</t>
  </si>
  <si>
    <t>210280391</t>
  </si>
  <si>
    <t>Zkoušky kabelů silových do 35 kV zvýšeným napětím</t>
  </si>
  <si>
    <t>1634278639</t>
  </si>
  <si>
    <t>Zkoušky vodičů a kabelů  zvýšeným napětím kabelů silových do 35 kV</t>
  </si>
  <si>
    <t>44</t>
  </si>
  <si>
    <t>210280521</t>
  </si>
  <si>
    <t>Uvedení do provozu transformátoru nn/vn olejového výkonu do 1000 kVA</t>
  </si>
  <si>
    <t>256927088</t>
  </si>
  <si>
    <t>Zkoušky a prohlídky elektrických přístrojů  uvedení do provozu transformátoru olejového vn/nn, výkonu do 1000 kVA</t>
  </si>
  <si>
    <t>45</t>
  </si>
  <si>
    <t>210800415</t>
  </si>
  <si>
    <t>Montáž vodiče Cu izolovaný plný a laněný s PVC pláštěm do 1 kV žíla 50 až 70 mm2 zatažený (CY, CHAH-R(V))</t>
  </si>
  <si>
    <t>891165552</t>
  </si>
  <si>
    <t>Montáž izolovaných vodičů měděných do 1 kV bez ukončení uložených v trubkách nebo lištách zatažených plných a laněných s PVC pláštěm, bezhalogenových, ohniodolných (CY, CHAH-R(V),...) průřezu žíly 50 až 70 mm2</t>
  </si>
  <si>
    <t>46</t>
  </si>
  <si>
    <t>210801311</t>
  </si>
  <si>
    <t>Montáž vodiče Cu izolovaný plný a laněný s PVC pláštěm do 1 kV žíla 1,5 až 16 mm2 volně (CY, CHAH-R(V))</t>
  </si>
  <si>
    <t>-1688879033</t>
  </si>
  <si>
    <t>Montáž izolovaných vodičů měděných do 1 kV bez ukončení uložených volně plných a laněných s PVC pláštěm, bezhalogenových, ohniodolných (CY, CHAH-R(V),...) průřezu žíly 1,5 až 16 mm2</t>
  </si>
  <si>
    <t>47</t>
  </si>
  <si>
    <t>34141363</t>
  </si>
  <si>
    <t>vodič ohebný s Cu jádrem propojovací pro 450/750V 70mm2</t>
  </si>
  <si>
    <t>2110150079</t>
  </si>
  <si>
    <t>48</t>
  </si>
  <si>
    <t>210813061</t>
  </si>
  <si>
    <t>Montáž kabel Cu plný kulatý do 1 kV 5x1,5 až 2,5 mm2 uložený pevně (CYKY)</t>
  </si>
  <si>
    <t>1592635251</t>
  </si>
  <si>
    <t>Montáž izolovaných kabelů měděných do 1 kV bez ukončení plných a kulatých (CYKY, CHKE-R,...) uložených pevně počtu a průřezu žil 5x1,5 až 2,5 mm2</t>
  </si>
  <si>
    <t>49</t>
  </si>
  <si>
    <t>34111094</t>
  </si>
  <si>
    <t>kabel silový s Cu jádrem 1 kV 5x2,5mm2</t>
  </si>
  <si>
    <t>-993613922</t>
  </si>
  <si>
    <t>50</t>
  </si>
  <si>
    <t>210813073</t>
  </si>
  <si>
    <t>Montáž kabel Cu plný kulatý do 1 kV 7x4 až 6 mm2 uložený pevně (CYKY)</t>
  </si>
  <si>
    <t>1776581573</t>
  </si>
  <si>
    <t>Montáž izolovaných kabelů měděných do 1 kV bez ukončení plných a kulatých (CYKY, CHKE-R,...) uložených pevně počtu a průřezu žil 7x4 až 6 mm2</t>
  </si>
  <si>
    <t>51</t>
  </si>
  <si>
    <t>34111118A</t>
  </si>
  <si>
    <t>kabel silový s Cu jádrem 1 kV 7x4mm2</t>
  </si>
  <si>
    <t>1598274571</t>
  </si>
  <si>
    <t>52</t>
  </si>
  <si>
    <t>210931033</t>
  </si>
  <si>
    <t>Montáž kabelů Al stíněný plný nebo laněný s XLPE izolací do 35 kV 1x70 mm2 uložených pevně (AXEKCE)</t>
  </si>
  <si>
    <t>-1561265525</t>
  </si>
  <si>
    <t>Montáž kabelů hliníkových vn 22 kV a 35 kV bez ukončení stíněných plných nebo laněných kulatých s izolací ze sítěného polyetylenu nebo bezhalogenových (AXEKVCE, AXEKCE,...) uložených pevně, počtu a průřezu žil 1x70 mm2</t>
  </si>
  <si>
    <t>53</t>
  </si>
  <si>
    <t>35441986</t>
  </si>
  <si>
    <t>svorka odbočovací a spojovací pro pásek 30x4 mm, FeZn</t>
  </si>
  <si>
    <t>1567715780</t>
  </si>
  <si>
    <t>54</t>
  </si>
  <si>
    <t>24626715</t>
  </si>
  <si>
    <t>hmota nátěrová syntetická základní antikorozní na kovy</t>
  </si>
  <si>
    <t>litr</t>
  </si>
  <si>
    <t>-517539695</t>
  </si>
  <si>
    <t>55</t>
  </si>
  <si>
    <t>V005</t>
  </si>
  <si>
    <t>Příchytka kabelová KPZ/3, kabel VN 70mm2</t>
  </si>
  <si>
    <t>1749506428</t>
  </si>
  <si>
    <t>56</t>
  </si>
  <si>
    <t>741120313</t>
  </si>
  <si>
    <t>Montáž vodič Cu izolovaný plný a laněný s PVC pláštěm žíla 240-300 mm2 pevně (NSGAFÖU)</t>
  </si>
  <si>
    <t>-327407034</t>
  </si>
  <si>
    <t>Montáž vodičů izolovaných měděných bez ukončení uložených pevně plných a laněných s PVC pláštěm, bezhalogenových, ohniodolných (NSGAFÖU) průřezu žíly 240 až 300 mm2</t>
  </si>
  <si>
    <t>57</t>
  </si>
  <si>
    <t>34567142</t>
  </si>
  <si>
    <t>oko kabelové Cu 1 - 36 kV lisovací 240 x 12</t>
  </si>
  <si>
    <t>1418764336</t>
  </si>
  <si>
    <t>58</t>
  </si>
  <si>
    <t>34567030</t>
  </si>
  <si>
    <t>oko kabelové Cu lisovací lehčené 16x8mm</t>
  </si>
  <si>
    <t>77732437</t>
  </si>
  <si>
    <t>59</t>
  </si>
  <si>
    <t>34567230</t>
  </si>
  <si>
    <t>oko kabelové Al 1 - 36 kV lisovací plná 70 x 8</t>
  </si>
  <si>
    <t>2084768445</t>
  </si>
  <si>
    <t>60</t>
  </si>
  <si>
    <t>741130017</t>
  </si>
  <si>
    <t>Ukončení vodič izolovaný do 240mm2 v rozváděči nebo na přístroji</t>
  </si>
  <si>
    <t>-1329564429</t>
  </si>
  <si>
    <t>Ukončení vodičů izolovaných s označením a zapojením v rozváděči nebo na přístroji, průřezu žíly do 240 mm2</t>
  </si>
  <si>
    <t>61</t>
  </si>
  <si>
    <t>741130061</t>
  </si>
  <si>
    <t>Ukončení vodič izolovaný do 25 mm2 nastřelení kabelového oka</t>
  </si>
  <si>
    <t>-34090834</t>
  </si>
  <si>
    <t>Ukončení vodičů izolovaných s označením a zapojením nastřelením kabelového oka se smršťovací záklopkou nebo páskou, průřezu žíly do 25 mm2</t>
  </si>
  <si>
    <t>62</t>
  </si>
  <si>
    <t>741130064</t>
  </si>
  <si>
    <t>Ukončení vodič izolovaný do 70 mm2 nastřelení kabelového oka</t>
  </si>
  <si>
    <t>2041319112</t>
  </si>
  <si>
    <t>Ukončení vodičů izolovaných s označením a zapojením nastřelením kabelového oka se smršťovací záklopkou nebo páskou, průřezu žíly do 70 mm2</t>
  </si>
  <si>
    <t>63</t>
  </si>
  <si>
    <t>741130071</t>
  </si>
  <si>
    <t>Ukončení vodič izolovaný do 240 mm2 nastřelení kabelového oka</t>
  </si>
  <si>
    <t>-497953308</t>
  </si>
  <si>
    <t>Ukončení vodičů izolovaných s označením a zapojením nastřelením kabelového oka se smršťovací záklopkou nebo páskou, průřezu žíly do 240 mm2</t>
  </si>
  <si>
    <t>V009</t>
  </si>
  <si>
    <t>Skupinová kabelová příchytka, 8 kabelů průměr 1 kabelu 20 až 32 mm</t>
  </si>
  <si>
    <t>-1513727952</t>
  </si>
  <si>
    <t>65</t>
  </si>
  <si>
    <t>741240021</t>
  </si>
  <si>
    <t>Montáž příslušenství rozvoden - tabulka pro přístroje šroubovaná</t>
  </si>
  <si>
    <t>-1318363773</t>
  </si>
  <si>
    <t>Montáž ostatního příslušenství rozvoden tabulek výstražných a označovacích pro přístroje šroubováním</t>
  </si>
  <si>
    <t>66</t>
  </si>
  <si>
    <t>V011</t>
  </si>
  <si>
    <t>Dřevěný rámeček se zasklením pro schéma 45x30cm</t>
  </si>
  <si>
    <t>-1160212249</t>
  </si>
  <si>
    <t>67</t>
  </si>
  <si>
    <t>Montáž tlumičů vibrací pod transformátor</t>
  </si>
  <si>
    <t>-338386760</t>
  </si>
  <si>
    <t>68</t>
  </si>
  <si>
    <t>V004</t>
  </si>
  <si>
    <t>Dřevěná zábrana před transformátor</t>
  </si>
  <si>
    <t>1831142736</t>
  </si>
  <si>
    <t>69</t>
  </si>
  <si>
    <t xml:space="preserve">Montáž dřevěné zábrany </t>
  </si>
  <si>
    <t>481053040</t>
  </si>
  <si>
    <t>70</t>
  </si>
  <si>
    <t>34115052</t>
  </si>
  <si>
    <t>kabel Al ze sítěného PE vn 22 kV 1x70/16 RMV</t>
  </si>
  <si>
    <t>-1691057494</t>
  </si>
  <si>
    <t>71</t>
  </si>
  <si>
    <t>Montáž pojistek VN</t>
  </si>
  <si>
    <t>1415614112</t>
  </si>
  <si>
    <t>72</t>
  </si>
  <si>
    <t>V008</t>
  </si>
  <si>
    <t>Kabel NSGAFÖU 1x240mm2</t>
  </si>
  <si>
    <t>1190562768</t>
  </si>
  <si>
    <t>73</t>
  </si>
  <si>
    <t>Montáž skupinové kabelové příchytky, 8 kabelů</t>
  </si>
  <si>
    <t>527555493</t>
  </si>
  <si>
    <t>74</t>
  </si>
  <si>
    <t>V017</t>
  </si>
  <si>
    <t>Kabelový žebřík 400/100</t>
  </si>
  <si>
    <t>807030518</t>
  </si>
  <si>
    <t>75</t>
  </si>
  <si>
    <t>Montáž kabelového žebříku</t>
  </si>
  <si>
    <t>-1125588712</t>
  </si>
  <si>
    <t>76</t>
  </si>
  <si>
    <t>V018</t>
  </si>
  <si>
    <t>Upevňovací sada kabelového žebříku</t>
  </si>
  <si>
    <t>620554778</t>
  </si>
  <si>
    <t>77</t>
  </si>
  <si>
    <t>Montáž upevňovací sady kabelového žebříku</t>
  </si>
  <si>
    <t>1799837311</t>
  </si>
  <si>
    <t>78</t>
  </si>
  <si>
    <t>V010</t>
  </si>
  <si>
    <t>Rozvaděč NN RH1 typový, specifikace viz. TZ</t>
  </si>
  <si>
    <t>343296668</t>
  </si>
  <si>
    <t>79</t>
  </si>
  <si>
    <t>Montáž rozvaděče NN, do 400 kg</t>
  </si>
  <si>
    <t>1908871340</t>
  </si>
  <si>
    <t>80</t>
  </si>
  <si>
    <t>35442062</t>
  </si>
  <si>
    <t>pás zemnící 30x4mm FeZn</t>
  </si>
  <si>
    <t>814028400</t>
  </si>
  <si>
    <t>81</t>
  </si>
  <si>
    <t>27251120</t>
  </si>
  <si>
    <t>koberec dielektrický do 26 kV šířka 1200 mm síla 4,5 mm</t>
  </si>
  <si>
    <t>-332773214</t>
  </si>
  <si>
    <t>82</t>
  </si>
  <si>
    <t>73534510</t>
  </si>
  <si>
    <t>tabulka bezpečnostní s tiskem 2 barvy A4 210x297mm</t>
  </si>
  <si>
    <t>483384200</t>
  </si>
  <si>
    <t>83</t>
  </si>
  <si>
    <t>44932511_A</t>
  </si>
  <si>
    <t>přenosný hasicí přístroj CO2 s 5 kg hasiva a hasební schopností min. 55B</t>
  </si>
  <si>
    <t>-1133740883</t>
  </si>
  <si>
    <t>58-M</t>
  </si>
  <si>
    <t>Revize vyhrazených technických zařízení</t>
  </si>
  <si>
    <t>84</t>
  </si>
  <si>
    <t>210280002</t>
  </si>
  <si>
    <t>Výchozí revize</t>
  </si>
  <si>
    <t>CS ÚRS 2013 02</t>
  </si>
  <si>
    <t>360626426</t>
  </si>
  <si>
    <t>85</t>
  </si>
  <si>
    <t>580106010</t>
  </si>
  <si>
    <t>Měření zemního přechodového odporu uzemnění ochranného nebo pracovního</t>
  </si>
  <si>
    <t>měření</t>
  </si>
  <si>
    <t>836666957</t>
  </si>
  <si>
    <t>Měření při revizích  zemního přechodového odporu uzemnění ochranného nebo pracovního</t>
  </si>
  <si>
    <t>2. - Kabely NN</t>
  </si>
  <si>
    <t xml:space="preserve">    46-M - Zemní práce při extr.mont.pracích</t>
  </si>
  <si>
    <t>HZS - Hodinové zúčtovací sazby</t>
  </si>
  <si>
    <t>741122625</t>
  </si>
  <si>
    <t>Montáž kabel Cu plný kulatý žíla 4x35 mm2 uložený pevně (CYKY)</t>
  </si>
  <si>
    <t>-1343521031</t>
  </si>
  <si>
    <t>Montáž kabelů měděných bez ukončení uložených pevně plných kulatých nebo bezhalogenových (CYKY) počtu a průřezu žil 4x35 mm2</t>
  </si>
  <si>
    <t>741122625_D</t>
  </si>
  <si>
    <t>Demontáž kabel Cu plný kulatý žíla 4x35 mm2 uložený pevně (CYKY)</t>
  </si>
  <si>
    <t>-1114920237</t>
  </si>
  <si>
    <t>Demontáž kabelů měděných bez ukončení uložených pevně plných kulatých nebo bezhalogenových (CYKY) počtu a průřezu žil 4x35 mm2</t>
  </si>
  <si>
    <t>741122633</t>
  </si>
  <si>
    <t>Montáž kabel Cu plný kulatý žíla 3x150 až 185 mm2, 3x120+50 až 150+70 mm 2 uložený pevně (CYKY)</t>
  </si>
  <si>
    <t>101040616</t>
  </si>
  <si>
    <t>Montáž kabelů měděných bez ukončení uložených pevně plných kulatých nebo bezhalogenových (CYKY) počtu a průřezu žil 3x150 až 185 mm2, 3x120+50 až 150+70 mm2</t>
  </si>
  <si>
    <t>34111655_A</t>
  </si>
  <si>
    <t>kabel silový s Cu jádrem 1 kV 4x120 mm2</t>
  </si>
  <si>
    <t>134409567</t>
  </si>
  <si>
    <t>741122634</t>
  </si>
  <si>
    <t>Montáž kabel Cu plný kulatý žíla 3x185+95 až 240+120 mm2 uložený pevně (CYKY)</t>
  </si>
  <si>
    <t>-1052221106</t>
  </si>
  <si>
    <t>Montáž kabelů měděných bez ukončení uložených pevně plných kulatých nebo bezhalogenových (CYKY) počtu a průřezu žil 3x185+95 až 240+120 mm2</t>
  </si>
  <si>
    <t>34111667</t>
  </si>
  <si>
    <t>kabel silový s Cu jádrem 1 kV 4x185mm2</t>
  </si>
  <si>
    <t>-628999841</t>
  </si>
  <si>
    <t>741132135</t>
  </si>
  <si>
    <t>Ukončení kabelů 4x35 mm2 smršťovací záklopkou nebo páskem bez letování</t>
  </si>
  <si>
    <t>-1804473304</t>
  </si>
  <si>
    <t>Ukončení kabelů smršťovací záklopkou nebo páskou se zapojením bez letování, počtu a průřezu žil 4x35 mm2</t>
  </si>
  <si>
    <t>741132141</t>
  </si>
  <si>
    <t>Ukončení kabelů 4x120 mm2 smršťovací záklopkou nebo páskem bez letování</t>
  </si>
  <si>
    <t>-194206505</t>
  </si>
  <si>
    <t>Ukončení kabelů smršťovací záklopkou nebo páskou se zapojením bez letování, počtu a průřezu žil 4x120 mm2</t>
  </si>
  <si>
    <t>741132143</t>
  </si>
  <si>
    <t>Ukončení kabelů 4x185 mm2 smršťovací záklopkou nebo páskem bez letování</t>
  </si>
  <si>
    <t>256264566</t>
  </si>
  <si>
    <t>Ukončení kabelů smršťovací záklopkou nebo páskou se zapojením bez letování, počtu a průřezu žil 4x185 mm2</t>
  </si>
  <si>
    <t>741136034</t>
  </si>
  <si>
    <t>Propojení kabel silový celoplastový spojkou do 1 kV 4x95 až 150 mm2</t>
  </si>
  <si>
    <t>-305275353</t>
  </si>
  <si>
    <t>Propojení kabelů nebo vodičů spojkou venkovní teplem smršťovací kabelů silových celoplastových počtu a průřezu žil 4x95 až 150 mm2</t>
  </si>
  <si>
    <t>35436025</t>
  </si>
  <si>
    <t>spojka kabelová smršťovaná přímé do 1kV 91ah-24s 4x35-150mm</t>
  </si>
  <si>
    <t>1273520656</t>
  </si>
  <si>
    <t>210020813</t>
  </si>
  <si>
    <t>Montáž se zhotovením přepážek ve stropním průchodu</t>
  </si>
  <si>
    <t>-1545009676</t>
  </si>
  <si>
    <t>Montáž a zhotovení ohnivzdorných konstrukcí pro elektrozařízení  ucpávek ve stropním průchodu kabelů</t>
  </si>
  <si>
    <t>210160682</t>
  </si>
  <si>
    <t>Montáž elektroměrů třífázových</t>
  </si>
  <si>
    <t>1952296627</t>
  </si>
  <si>
    <t>Montáž měřících přístrojů, bez zapojení vodičů  elektroměru třífázového</t>
  </si>
  <si>
    <t>35889831_A</t>
  </si>
  <si>
    <t>Univerzální multimetr základní bez doplňkových funkcí</t>
  </si>
  <si>
    <t>1925708663</t>
  </si>
  <si>
    <t>210170301</t>
  </si>
  <si>
    <t>Montáž transformátorů měřících proudových nn násuvných</t>
  </si>
  <si>
    <t>-2130954011</t>
  </si>
  <si>
    <t>Montáž měřících transformátorů nn se zapojením vodičů  proudových, nn násuvných</t>
  </si>
  <si>
    <t>210170301-D</t>
  </si>
  <si>
    <t>Demontáž transformátorů měřících proudových nn násuvných</t>
  </si>
  <si>
    <t>-203869610</t>
  </si>
  <si>
    <t>Demontáž měřících transformátorů nn se zapojením vodičů  proudových, nn násuvných</t>
  </si>
  <si>
    <t>210280001</t>
  </si>
  <si>
    <t>Zkoušky a prohlídky el rozvodů a zařízení celková prohlídka pro objem mtž prací do 100 000 Kč</t>
  </si>
  <si>
    <t>2009934707</t>
  </si>
  <si>
    <t>Zkoušky a prohlídky elektrických rozvodů a zařízení  celková prohlídka, zkoušení, měření a vyhotovení revizní zprávy pro objem montážních prací do 100 tisíc Kč</t>
  </si>
  <si>
    <t>kabelový žebřík 400x100, vč. spojek</t>
  </si>
  <si>
    <t>1449964990</t>
  </si>
  <si>
    <t>Montáž kabelového žebříku 400x100</t>
  </si>
  <si>
    <t>-1098405115</t>
  </si>
  <si>
    <t>Sada pro uchycení kabelového žebříku</t>
  </si>
  <si>
    <t>1101482957</t>
  </si>
  <si>
    <t>Montáž sady pro uchycení kabelového žebříku</t>
  </si>
  <si>
    <t>-1641483293</t>
  </si>
  <si>
    <t>46-M</t>
  </si>
  <si>
    <t>Zemní práce při extr.mont.pracích</t>
  </si>
  <si>
    <t>460680702</t>
  </si>
  <si>
    <t>Bourání podlah a mazanin betonových tloušťky do 30 cm</t>
  </si>
  <si>
    <t>1439700171</t>
  </si>
  <si>
    <t>Prorážení otvorů a ostatní bourací práce  bourání podlah a mazanin betonových, tloušťky přes 15 do 30 cm</t>
  </si>
  <si>
    <t>HZS</t>
  </si>
  <si>
    <t>Hodinové zúčtovací sazby</t>
  </si>
  <si>
    <t>HZS3232</t>
  </si>
  <si>
    <t>Hodinová zúčtovací sazba montér měřících zařízení odborný</t>
  </si>
  <si>
    <t>hod</t>
  </si>
  <si>
    <t>512</t>
  </si>
  <si>
    <t>1315230205</t>
  </si>
  <si>
    <t>Hodinové zúčtovací sazby montáží technologických zařízení  na stavebních objektech montér měřících zařízení odborný</t>
  </si>
  <si>
    <t>3. - Uzemnění</t>
  </si>
  <si>
    <t xml:space="preserve">    46-M - Zemní práce při elektromontážích</t>
  </si>
  <si>
    <t>-1979300362</t>
  </si>
  <si>
    <t>1128971667</t>
  </si>
  <si>
    <t>-517740828</t>
  </si>
  <si>
    <t>741440031</t>
  </si>
  <si>
    <t>Montáž tyč zemnicí délky do 2 m</t>
  </si>
  <si>
    <t>-214728744</t>
  </si>
  <si>
    <t>Montáž zemnicích desek a tyčí s připojením na svodové nebo uzemňovací vedení bez příslušenství tyčí, délky do 2 m</t>
  </si>
  <si>
    <t>35442092</t>
  </si>
  <si>
    <t>tyč zemnící 1,5 m FeZn</t>
  </si>
  <si>
    <t>1573471502</t>
  </si>
  <si>
    <t>35442098</t>
  </si>
  <si>
    <t>PV příložka nerez</t>
  </si>
  <si>
    <t>677386422</t>
  </si>
  <si>
    <t>Zemní práce při elektromontážích</t>
  </si>
  <si>
    <t>460201603</t>
  </si>
  <si>
    <t>Hloubení nezapažených rýh strojně pro zemnící pásek  s přemístěním výkopku do vzdálenosti 3 m od okraje jámy nebo naložením na dopravní prostředek jakýchkoli rozměrů, v hornině třídy 3</t>
  </si>
  <si>
    <t>m3</t>
  </si>
  <si>
    <t>-468136337</t>
  </si>
  <si>
    <t>460300001</t>
  </si>
  <si>
    <t>Zásyp jam strojně  s uložením výkopku ve vrstvách včetně zhutnění a urovnání povrchu v zástavbě</t>
  </si>
  <si>
    <t>102305064</t>
  </si>
  <si>
    <t>-26649314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</si>
</sst>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0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29" fillId="0" borderId="0" applyNumberFormat="0" applyFill="0" applyBorder="0" applyAlignment="0" applyProtection="0"/>
  </cellStyleXfs>
  <cellXfs count="20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horizontal="left" vertical="center"/>
      <protection locked="0"/>
    </xf>
    <xf numFmtId="49" fontId="0" fillId="3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Font="1" applyBorder="1" applyAlignment="1">
      <alignment vertical="center"/>
    </xf>
    <xf numFmtId="0" fontId="13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center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0" fillId="0" borderId="0" xfId="0" applyNumberFormat="1" applyFont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6" fillId="5" borderId="0" xfId="0" applyFont="1" applyFill="1" applyAlignment="1">
      <alignment horizontal="center" vertical="center"/>
    </xf>
    <xf numFmtId="0" fontId="17" fillId="0" borderId="16" xfId="0" applyFont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4" fontId="18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" fontId="23" fillId="0" borderId="14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166" fontId="23" fillId="0" borderId="0" xfId="0" applyNumberFormat="1" applyFont="1" applyBorder="1" applyAlignment="1">
      <alignment vertical="center"/>
    </xf>
    <xf numFmtId="4" fontId="23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3" fillId="0" borderId="19" xfId="0" applyNumberFormat="1" applyFont="1" applyBorder="1" applyAlignment="1">
      <alignment vertical="center"/>
    </xf>
    <xf numFmtId="4" fontId="23" fillId="0" borderId="20" xfId="0" applyNumberFormat="1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4" fontId="23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3" fillId="5" borderId="6" xfId="0" applyFont="1" applyFill="1" applyBorder="1" applyAlignment="1">
      <alignment horizontal="left" vertical="center"/>
    </xf>
    <xf numFmtId="0" fontId="3" fillId="5" borderId="7" xfId="0" applyFont="1" applyFill="1" applyBorder="1" applyAlignment="1">
      <alignment horizontal="right" vertical="center"/>
    </xf>
    <xf numFmtId="0" fontId="3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3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16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16" fillId="5" borderId="0" xfId="0" applyFont="1" applyFill="1" applyAlignment="1">
      <alignment horizontal="righ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5" fillId="0" borderId="20" xfId="0" applyFont="1" applyBorder="1" applyAlignment="1">
      <alignment horizontal="left" vertical="center"/>
    </xf>
    <xf numFmtId="0" fontId="5" fillId="0" borderId="20" xfId="0" applyFont="1" applyBorder="1" applyAlignment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0" fillId="0" borderId="3" xfId="0" applyFont="1" applyBorder="1" applyAlignment="1">
      <alignment horizontal="center" vertical="center" wrapText="1"/>
    </xf>
    <xf numFmtId="0" fontId="16" fillId="5" borderId="16" xfId="0" applyFont="1" applyFill="1" applyBorder="1" applyAlignment="1">
      <alignment horizontal="center" vertical="center" wrapText="1"/>
    </xf>
    <xf numFmtId="0" fontId="16" fillId="5" borderId="17" xfId="0" applyFont="1" applyFill="1" applyBorder="1" applyAlignment="1">
      <alignment horizontal="center" vertical="center" wrapText="1"/>
    </xf>
    <xf numFmtId="0" fontId="16" fillId="5" borderId="17" xfId="0" applyFont="1" applyFill="1" applyBorder="1" applyAlignment="1" applyProtection="1">
      <alignment horizontal="center" vertical="center" wrapText="1"/>
      <protection locked="0"/>
    </xf>
    <xf numFmtId="0" fontId="16" fillId="5" borderId="18" xfId="0" applyFont="1" applyFill="1" applyBorder="1" applyAlignment="1">
      <alignment horizontal="center" vertical="center" wrapText="1"/>
    </xf>
    <xf numFmtId="0" fontId="16" fillId="5" borderId="0" xfId="0" applyFont="1" applyFill="1" applyAlignment="1">
      <alignment horizontal="center" vertical="center" wrapText="1"/>
    </xf>
    <xf numFmtId="4" fontId="18" fillId="0" borderId="0" xfId="0" applyNumberFormat="1" applyFont="1" applyAlignment="1"/>
    <xf numFmtId="166" fontId="25" fillId="0" borderId="12" xfId="0" applyNumberFormat="1" applyFont="1" applyBorder="1" applyAlignment="1"/>
    <xf numFmtId="166" fontId="25" fillId="0" borderId="13" xfId="0" applyNumberFormat="1" applyFont="1" applyBorder="1" applyAlignment="1"/>
    <xf numFmtId="4" fontId="14" fillId="0" borderId="0" xfId="0" applyNumberFormat="1" applyFont="1" applyAlignment="1">
      <alignment vertical="center"/>
    </xf>
    <xf numFmtId="0" fontId="7" fillId="0" borderId="3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4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6" fillId="0" borderId="22" xfId="0" applyFont="1" applyBorder="1" applyAlignment="1" applyProtection="1">
      <alignment horizontal="center" vertical="center"/>
      <protection locked="0"/>
    </xf>
    <xf numFmtId="49" fontId="26" fillId="0" borderId="22" xfId="0" applyNumberFormat="1" applyFont="1" applyBorder="1" applyAlignment="1" applyProtection="1">
      <alignment horizontal="left" vertical="center" wrapText="1"/>
      <protection locked="0"/>
    </xf>
    <xf numFmtId="0" fontId="26" fillId="0" borderId="22" xfId="0" applyFont="1" applyBorder="1" applyAlignment="1" applyProtection="1">
      <alignment horizontal="left" vertical="center" wrapText="1"/>
      <protection locked="0"/>
    </xf>
    <xf numFmtId="0" fontId="26" fillId="0" borderId="22" xfId="0" applyFont="1" applyBorder="1" applyAlignment="1" applyProtection="1">
      <alignment horizontal="center" vertical="center" wrapText="1"/>
      <protection locked="0"/>
    </xf>
    <xf numFmtId="167" fontId="26" fillId="0" borderId="22" xfId="0" applyNumberFormat="1" applyFont="1" applyBorder="1" applyAlignment="1" applyProtection="1">
      <alignment vertical="center"/>
      <protection locked="0"/>
    </xf>
    <xf numFmtId="4" fontId="26" fillId="3" borderId="22" xfId="0" applyNumberFormat="1" applyFont="1" applyFill="1" applyBorder="1" applyAlignment="1" applyProtection="1">
      <alignment vertical="center"/>
      <protection locked="0"/>
    </xf>
    <xf numFmtId="4" fontId="26" fillId="0" borderId="22" xfId="0" applyNumberFormat="1" applyFont="1" applyBorder="1" applyAlignment="1" applyProtection="1">
      <alignment vertical="center"/>
      <protection locked="0"/>
    </xf>
    <xf numFmtId="0" fontId="26" fillId="0" borderId="3" xfId="0" applyFont="1" applyBorder="1" applyAlignment="1">
      <alignment vertical="center"/>
    </xf>
    <xf numFmtId="0" fontId="26" fillId="3" borderId="14" xfId="0" applyFont="1" applyFill="1" applyBorder="1" applyAlignment="1" applyProtection="1">
      <alignment horizontal="left" vertical="center"/>
      <protection locked="0"/>
    </xf>
    <xf numFmtId="0" fontId="26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27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 wrapText="1"/>
    </xf>
    <xf numFmtId="0" fontId="0" fillId="0" borderId="14" xfId="0" applyFont="1" applyBorder="1" applyAlignment="1">
      <alignment vertical="center"/>
    </xf>
    <xf numFmtId="0" fontId="0" fillId="0" borderId="22" xfId="0" applyFont="1" applyBorder="1" applyAlignment="1" applyProtection="1">
      <alignment horizontal="center" vertical="center"/>
      <protection locked="0"/>
    </xf>
    <xf numFmtId="49" fontId="0" fillId="0" borderId="22" xfId="0" applyNumberFormat="1" applyFont="1" applyBorder="1" applyAlignment="1" applyProtection="1">
      <alignment horizontal="left" vertical="center" wrapText="1"/>
      <protection locked="0"/>
    </xf>
    <xf numFmtId="0" fontId="0" fillId="0" borderId="22" xfId="0" applyFont="1" applyBorder="1" applyAlignment="1" applyProtection="1">
      <alignment horizontal="left" vertical="center" wrapText="1"/>
      <protection locked="0"/>
    </xf>
    <xf numFmtId="0" fontId="0" fillId="0" borderId="22" xfId="0" applyFont="1" applyBorder="1" applyAlignment="1" applyProtection="1">
      <alignment horizontal="center" vertical="center" wrapText="1"/>
      <protection locked="0"/>
    </xf>
    <xf numFmtId="167" fontId="0" fillId="0" borderId="22" xfId="0" applyNumberFormat="1" applyFont="1" applyBorder="1" applyAlignment="1" applyProtection="1">
      <alignment vertical="center"/>
      <protection locked="0"/>
    </xf>
    <xf numFmtId="4" fontId="0" fillId="3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  <protection locked="0"/>
    </xf>
    <xf numFmtId="0" fontId="1" fillId="3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21" fillId="0" borderId="0" xfId="0" applyFont="1" applyAlignment="1">
      <alignment horizontal="left" vertical="center" wrapText="1"/>
    </xf>
    <xf numFmtId="4" fontId="18" fillId="0" borderId="0" xfId="0" applyNumberFormat="1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6" fillId="5" borderId="6" xfId="0" applyFont="1" applyFill="1" applyBorder="1" applyAlignment="1">
      <alignment horizontal="center" vertical="center"/>
    </xf>
    <xf numFmtId="0" fontId="16" fillId="5" borderId="7" xfId="0" applyFont="1" applyFill="1" applyBorder="1" applyAlignment="1">
      <alignment horizontal="left" vertical="center"/>
    </xf>
    <xf numFmtId="0" fontId="16" fillId="5" borderId="7" xfId="0" applyFont="1" applyFill="1" applyBorder="1" applyAlignment="1">
      <alignment horizontal="center" vertical="center"/>
    </xf>
    <xf numFmtId="4" fontId="22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vertical="center"/>
    </xf>
    <xf numFmtId="0" fontId="16" fillId="5" borderId="8" xfId="0" applyFont="1" applyFill="1" applyBorder="1" applyAlignment="1">
      <alignment horizontal="left" vertical="center"/>
    </xf>
    <xf numFmtId="0" fontId="16" fillId="5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9" fillId="2" borderId="0" xfId="0" applyFont="1" applyFill="1" applyAlignment="1">
      <alignment horizontal="center" vertical="center"/>
    </xf>
    <xf numFmtId="0" fontId="0" fillId="0" borderId="0" xfId="0"/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/>
    </xf>
    <xf numFmtId="165" fontId="0" fillId="0" borderId="0" xfId="0" applyNumberFormat="1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49" fontId="0" fillId="3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4" fontId="12" fillId="0" borderId="0" xfId="0" applyNumberFormat="1" applyFont="1" applyAlignment="1">
      <alignment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4" fontId="13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9"/>
  <sheetViews>
    <sheetView showGridLines="0" tabSelected="1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1" t="s">
        <v>0</v>
      </c>
      <c r="AZ1" s="11" t="s">
        <v>1</v>
      </c>
      <c r="BA1" s="11" t="s">
        <v>2</v>
      </c>
      <c r="BB1" s="11" t="s">
        <v>1</v>
      </c>
      <c r="BT1" s="11" t="s">
        <v>3</v>
      </c>
      <c r="BU1" s="11" t="s">
        <v>3</v>
      </c>
      <c r="BV1" s="11" t="s">
        <v>4</v>
      </c>
    </row>
    <row r="2" spans="1:74" ht="36.950000000000003" customHeight="1">
      <c r="AR2" s="180" t="s">
        <v>5</v>
      </c>
      <c r="AS2" s="181"/>
      <c r="AT2" s="181"/>
      <c r="AU2" s="181"/>
      <c r="AV2" s="181"/>
      <c r="AW2" s="181"/>
      <c r="AX2" s="181"/>
      <c r="AY2" s="181"/>
      <c r="AZ2" s="181"/>
      <c r="BA2" s="181"/>
      <c r="BB2" s="181"/>
      <c r="BC2" s="181"/>
      <c r="BD2" s="181"/>
      <c r="BE2" s="181"/>
      <c r="BS2" s="12" t="s">
        <v>6</v>
      </c>
      <c r="BT2" s="12" t="s">
        <v>7</v>
      </c>
    </row>
    <row r="3" spans="1:74" ht="6.95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5"/>
      <c r="BS3" s="12" t="s">
        <v>6</v>
      </c>
      <c r="BT3" s="12" t="s">
        <v>8</v>
      </c>
    </row>
    <row r="4" spans="1:74" ht="24.95" customHeight="1">
      <c r="B4" s="15"/>
      <c r="D4" s="16" t="s">
        <v>9</v>
      </c>
      <c r="AR4" s="15"/>
      <c r="AS4" s="17" t="s">
        <v>10</v>
      </c>
      <c r="BE4" s="18" t="s">
        <v>11</v>
      </c>
      <c r="BS4" s="12" t="s">
        <v>12</v>
      </c>
    </row>
    <row r="5" spans="1:74" ht="12" customHeight="1">
      <c r="B5" s="15"/>
      <c r="D5" s="19" t="s">
        <v>13</v>
      </c>
      <c r="K5" s="191" t="s">
        <v>14</v>
      </c>
      <c r="L5" s="181"/>
      <c r="M5" s="181"/>
      <c r="N5" s="181"/>
      <c r="O5" s="181"/>
      <c r="P5" s="181"/>
      <c r="Q5" s="181"/>
      <c r="R5" s="181"/>
      <c r="S5" s="181"/>
      <c r="T5" s="181"/>
      <c r="U5" s="181"/>
      <c r="V5" s="181"/>
      <c r="W5" s="181"/>
      <c r="X5" s="181"/>
      <c r="Y5" s="181"/>
      <c r="Z5" s="181"/>
      <c r="AA5" s="181"/>
      <c r="AB5" s="181"/>
      <c r="AC5" s="181"/>
      <c r="AD5" s="181"/>
      <c r="AE5" s="181"/>
      <c r="AF5" s="181"/>
      <c r="AG5" s="181"/>
      <c r="AH5" s="181"/>
      <c r="AI5" s="181"/>
      <c r="AJ5" s="181"/>
      <c r="AK5" s="181"/>
      <c r="AL5" s="181"/>
      <c r="AM5" s="181"/>
      <c r="AN5" s="181"/>
      <c r="AO5" s="181"/>
      <c r="AR5" s="15"/>
      <c r="BE5" s="198" t="s">
        <v>15</v>
      </c>
      <c r="BS5" s="12" t="s">
        <v>6</v>
      </c>
    </row>
    <row r="6" spans="1:74" ht="36.950000000000003" customHeight="1">
      <c r="B6" s="15"/>
      <c r="D6" s="20" t="s">
        <v>16</v>
      </c>
      <c r="K6" s="192" t="s">
        <v>17</v>
      </c>
      <c r="L6" s="181"/>
      <c r="M6" s="181"/>
      <c r="N6" s="181"/>
      <c r="O6" s="181"/>
      <c r="P6" s="181"/>
      <c r="Q6" s="181"/>
      <c r="R6" s="181"/>
      <c r="S6" s="181"/>
      <c r="T6" s="181"/>
      <c r="U6" s="181"/>
      <c r="V6" s="181"/>
      <c r="W6" s="181"/>
      <c r="X6" s="181"/>
      <c r="Y6" s="181"/>
      <c r="Z6" s="181"/>
      <c r="AA6" s="181"/>
      <c r="AB6" s="181"/>
      <c r="AC6" s="181"/>
      <c r="AD6" s="181"/>
      <c r="AE6" s="181"/>
      <c r="AF6" s="181"/>
      <c r="AG6" s="181"/>
      <c r="AH6" s="181"/>
      <c r="AI6" s="181"/>
      <c r="AJ6" s="181"/>
      <c r="AK6" s="181"/>
      <c r="AL6" s="181"/>
      <c r="AM6" s="181"/>
      <c r="AN6" s="181"/>
      <c r="AO6" s="181"/>
      <c r="AR6" s="15"/>
      <c r="BE6" s="199"/>
      <c r="BS6" s="12" t="s">
        <v>6</v>
      </c>
    </row>
    <row r="7" spans="1:74" ht="12" customHeight="1">
      <c r="B7" s="15"/>
      <c r="D7" s="21" t="s">
        <v>18</v>
      </c>
      <c r="K7" s="12" t="s">
        <v>1</v>
      </c>
      <c r="AK7" s="21" t="s">
        <v>19</v>
      </c>
      <c r="AN7" s="12" t="s">
        <v>1</v>
      </c>
      <c r="AR7" s="15"/>
      <c r="BE7" s="199"/>
      <c r="BS7" s="12" t="s">
        <v>6</v>
      </c>
    </row>
    <row r="8" spans="1:74" ht="12" customHeight="1">
      <c r="B8" s="15"/>
      <c r="D8" s="21" t="s">
        <v>20</v>
      </c>
      <c r="K8" s="12" t="s">
        <v>21</v>
      </c>
      <c r="AK8" s="21" t="s">
        <v>22</v>
      </c>
      <c r="AN8" s="22" t="s">
        <v>23</v>
      </c>
      <c r="AR8" s="15"/>
      <c r="BE8" s="199"/>
      <c r="BS8" s="12" t="s">
        <v>6</v>
      </c>
    </row>
    <row r="9" spans="1:74" ht="14.45" customHeight="1">
      <c r="B9" s="15"/>
      <c r="AR9" s="15"/>
      <c r="BE9" s="199"/>
      <c r="BS9" s="12" t="s">
        <v>6</v>
      </c>
    </row>
    <row r="10" spans="1:74" ht="12" customHeight="1">
      <c r="B10" s="15"/>
      <c r="D10" s="21" t="s">
        <v>24</v>
      </c>
      <c r="AK10" s="21" t="s">
        <v>25</v>
      </c>
      <c r="AN10" s="12" t="s">
        <v>1</v>
      </c>
      <c r="AR10" s="15"/>
      <c r="BE10" s="199"/>
      <c r="BS10" s="12" t="s">
        <v>6</v>
      </c>
    </row>
    <row r="11" spans="1:74" ht="18.399999999999999" customHeight="1">
      <c r="B11" s="15"/>
      <c r="E11" s="12" t="s">
        <v>26</v>
      </c>
      <c r="AK11" s="21" t="s">
        <v>27</v>
      </c>
      <c r="AN11" s="12" t="s">
        <v>1</v>
      </c>
      <c r="AR11" s="15"/>
      <c r="BE11" s="199"/>
      <c r="BS11" s="12" t="s">
        <v>6</v>
      </c>
    </row>
    <row r="12" spans="1:74" ht="6.95" customHeight="1">
      <c r="B12" s="15"/>
      <c r="AR12" s="15"/>
      <c r="BE12" s="199"/>
      <c r="BS12" s="12" t="s">
        <v>6</v>
      </c>
    </row>
    <row r="13" spans="1:74" ht="12" customHeight="1">
      <c r="B13" s="15"/>
      <c r="D13" s="21" t="s">
        <v>28</v>
      </c>
      <c r="AK13" s="21" t="s">
        <v>25</v>
      </c>
      <c r="AN13" s="23" t="s">
        <v>29</v>
      </c>
      <c r="AR13" s="15"/>
      <c r="BE13" s="199"/>
      <c r="BS13" s="12" t="s">
        <v>6</v>
      </c>
    </row>
    <row r="14" spans="1:74">
      <c r="B14" s="15"/>
      <c r="E14" s="193" t="s">
        <v>29</v>
      </c>
      <c r="F14" s="194"/>
      <c r="G14" s="194"/>
      <c r="H14" s="194"/>
      <c r="I14" s="194"/>
      <c r="J14" s="194"/>
      <c r="K14" s="194"/>
      <c r="L14" s="194"/>
      <c r="M14" s="194"/>
      <c r="N14" s="194"/>
      <c r="O14" s="194"/>
      <c r="P14" s="194"/>
      <c r="Q14" s="194"/>
      <c r="R14" s="194"/>
      <c r="S14" s="194"/>
      <c r="T14" s="194"/>
      <c r="U14" s="194"/>
      <c r="V14" s="194"/>
      <c r="W14" s="194"/>
      <c r="X14" s="194"/>
      <c r="Y14" s="194"/>
      <c r="Z14" s="194"/>
      <c r="AA14" s="194"/>
      <c r="AB14" s="194"/>
      <c r="AC14" s="194"/>
      <c r="AD14" s="194"/>
      <c r="AE14" s="194"/>
      <c r="AF14" s="194"/>
      <c r="AG14" s="194"/>
      <c r="AH14" s="194"/>
      <c r="AI14" s="194"/>
      <c r="AJ14" s="194"/>
      <c r="AK14" s="21" t="s">
        <v>27</v>
      </c>
      <c r="AN14" s="23" t="s">
        <v>29</v>
      </c>
      <c r="AR14" s="15"/>
      <c r="BE14" s="199"/>
      <c r="BS14" s="12" t="s">
        <v>6</v>
      </c>
    </row>
    <row r="15" spans="1:74" ht="6.95" customHeight="1">
      <c r="B15" s="15"/>
      <c r="AR15" s="15"/>
      <c r="BE15" s="199"/>
      <c r="BS15" s="12" t="s">
        <v>3</v>
      </c>
    </row>
    <row r="16" spans="1:74" ht="12" customHeight="1">
      <c r="B16" s="15"/>
      <c r="D16" s="21" t="s">
        <v>30</v>
      </c>
      <c r="AK16" s="21" t="s">
        <v>25</v>
      </c>
      <c r="AN16" s="12" t="s">
        <v>1</v>
      </c>
      <c r="AR16" s="15"/>
      <c r="BE16" s="199"/>
      <c r="BS16" s="12" t="s">
        <v>3</v>
      </c>
    </row>
    <row r="17" spans="2:71" ht="18.399999999999999" customHeight="1">
      <c r="B17" s="15"/>
      <c r="E17" s="12" t="s">
        <v>31</v>
      </c>
      <c r="AK17" s="21" t="s">
        <v>27</v>
      </c>
      <c r="AN17" s="12" t="s">
        <v>1</v>
      </c>
      <c r="AR17" s="15"/>
      <c r="BE17" s="199"/>
      <c r="BS17" s="12" t="s">
        <v>32</v>
      </c>
    </row>
    <row r="18" spans="2:71" ht="6.95" customHeight="1">
      <c r="B18" s="15"/>
      <c r="AR18" s="15"/>
      <c r="BE18" s="199"/>
      <c r="BS18" s="12" t="s">
        <v>6</v>
      </c>
    </row>
    <row r="19" spans="2:71" ht="12" customHeight="1">
      <c r="B19" s="15"/>
      <c r="D19" s="21" t="s">
        <v>33</v>
      </c>
      <c r="AK19" s="21" t="s">
        <v>25</v>
      </c>
      <c r="AN19" s="12" t="s">
        <v>1</v>
      </c>
      <c r="AR19" s="15"/>
      <c r="BE19" s="199"/>
      <c r="BS19" s="12" t="s">
        <v>6</v>
      </c>
    </row>
    <row r="20" spans="2:71" ht="18.399999999999999" customHeight="1">
      <c r="B20" s="15"/>
      <c r="E20" s="12" t="s">
        <v>31</v>
      </c>
      <c r="AK20" s="21" t="s">
        <v>27</v>
      </c>
      <c r="AN20" s="12" t="s">
        <v>1</v>
      </c>
      <c r="AR20" s="15"/>
      <c r="BE20" s="199"/>
      <c r="BS20" s="12" t="s">
        <v>32</v>
      </c>
    </row>
    <row r="21" spans="2:71" ht="6.95" customHeight="1">
      <c r="B21" s="15"/>
      <c r="AR21" s="15"/>
      <c r="BE21" s="199"/>
    </row>
    <row r="22" spans="2:71" ht="12" customHeight="1">
      <c r="B22" s="15"/>
      <c r="D22" s="21" t="s">
        <v>34</v>
      </c>
      <c r="AR22" s="15"/>
      <c r="BE22" s="199"/>
    </row>
    <row r="23" spans="2:71" ht="16.5" customHeight="1">
      <c r="B23" s="15"/>
      <c r="E23" s="195" t="s">
        <v>1</v>
      </c>
      <c r="F23" s="195"/>
      <c r="G23" s="195"/>
      <c r="H23" s="195"/>
      <c r="I23" s="195"/>
      <c r="J23" s="195"/>
      <c r="K23" s="195"/>
      <c r="L23" s="195"/>
      <c r="M23" s="195"/>
      <c r="N23" s="195"/>
      <c r="O23" s="195"/>
      <c r="P23" s="195"/>
      <c r="Q23" s="195"/>
      <c r="R23" s="195"/>
      <c r="S23" s="195"/>
      <c r="T23" s="195"/>
      <c r="U23" s="195"/>
      <c r="V23" s="195"/>
      <c r="W23" s="195"/>
      <c r="X23" s="195"/>
      <c r="Y23" s="195"/>
      <c r="Z23" s="195"/>
      <c r="AA23" s="195"/>
      <c r="AB23" s="195"/>
      <c r="AC23" s="195"/>
      <c r="AD23" s="195"/>
      <c r="AE23" s="195"/>
      <c r="AF23" s="195"/>
      <c r="AG23" s="195"/>
      <c r="AH23" s="195"/>
      <c r="AI23" s="195"/>
      <c r="AJ23" s="195"/>
      <c r="AK23" s="195"/>
      <c r="AL23" s="195"/>
      <c r="AM23" s="195"/>
      <c r="AN23" s="195"/>
      <c r="AR23" s="15"/>
      <c r="BE23" s="199"/>
    </row>
    <row r="24" spans="2:71" ht="6.95" customHeight="1">
      <c r="B24" s="15"/>
      <c r="AR24" s="15"/>
      <c r="BE24" s="199"/>
    </row>
    <row r="25" spans="2:71" ht="6.95" customHeight="1">
      <c r="B25" s="1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5"/>
      <c r="BE25" s="199"/>
    </row>
    <row r="26" spans="2:71" s="1" customFormat="1" ht="25.9" customHeight="1">
      <c r="B26" s="26"/>
      <c r="D26" s="27" t="s">
        <v>35</v>
      </c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00">
        <f>ROUND(AG54,2)</f>
        <v>0</v>
      </c>
      <c r="AL26" s="201"/>
      <c r="AM26" s="201"/>
      <c r="AN26" s="201"/>
      <c r="AO26" s="201"/>
      <c r="AR26" s="26"/>
      <c r="BE26" s="199"/>
    </row>
    <row r="27" spans="2:71" s="1" customFormat="1" ht="6.95" customHeight="1">
      <c r="B27" s="26"/>
      <c r="AR27" s="26"/>
      <c r="BE27" s="199"/>
    </row>
    <row r="28" spans="2:71" s="1" customFormat="1">
      <c r="B28" s="26"/>
      <c r="L28" s="196" t="s">
        <v>36</v>
      </c>
      <c r="M28" s="196"/>
      <c r="N28" s="196"/>
      <c r="O28" s="196"/>
      <c r="P28" s="196"/>
      <c r="W28" s="196" t="s">
        <v>37</v>
      </c>
      <c r="X28" s="196"/>
      <c r="Y28" s="196"/>
      <c r="Z28" s="196"/>
      <c r="AA28" s="196"/>
      <c r="AB28" s="196"/>
      <c r="AC28" s="196"/>
      <c r="AD28" s="196"/>
      <c r="AE28" s="196"/>
      <c r="AK28" s="196" t="s">
        <v>38</v>
      </c>
      <c r="AL28" s="196"/>
      <c r="AM28" s="196"/>
      <c r="AN28" s="196"/>
      <c r="AO28" s="196"/>
      <c r="AR28" s="26"/>
      <c r="BE28" s="199"/>
    </row>
    <row r="29" spans="2:71" s="2" customFormat="1" ht="14.45" customHeight="1">
      <c r="B29" s="30"/>
      <c r="D29" s="21" t="s">
        <v>39</v>
      </c>
      <c r="F29" s="21" t="s">
        <v>40</v>
      </c>
      <c r="L29" s="172">
        <v>0.21</v>
      </c>
      <c r="M29" s="173"/>
      <c r="N29" s="173"/>
      <c r="O29" s="173"/>
      <c r="P29" s="173"/>
      <c r="W29" s="197">
        <f>ROUND(AZ54, 2)</f>
        <v>0</v>
      </c>
      <c r="X29" s="173"/>
      <c r="Y29" s="173"/>
      <c r="Z29" s="173"/>
      <c r="AA29" s="173"/>
      <c r="AB29" s="173"/>
      <c r="AC29" s="173"/>
      <c r="AD29" s="173"/>
      <c r="AE29" s="173"/>
      <c r="AK29" s="197">
        <f>ROUND(AV54, 2)</f>
        <v>0</v>
      </c>
      <c r="AL29" s="173"/>
      <c r="AM29" s="173"/>
      <c r="AN29" s="173"/>
      <c r="AO29" s="173"/>
      <c r="AR29" s="30"/>
      <c r="BE29" s="199"/>
    </row>
    <row r="30" spans="2:71" s="2" customFormat="1" ht="14.45" customHeight="1">
      <c r="B30" s="30"/>
      <c r="F30" s="21" t="s">
        <v>41</v>
      </c>
      <c r="L30" s="172">
        <v>0.15</v>
      </c>
      <c r="M30" s="173"/>
      <c r="N30" s="173"/>
      <c r="O30" s="173"/>
      <c r="P30" s="173"/>
      <c r="W30" s="197">
        <f>ROUND(BA54, 2)</f>
        <v>0</v>
      </c>
      <c r="X30" s="173"/>
      <c r="Y30" s="173"/>
      <c r="Z30" s="173"/>
      <c r="AA30" s="173"/>
      <c r="AB30" s="173"/>
      <c r="AC30" s="173"/>
      <c r="AD30" s="173"/>
      <c r="AE30" s="173"/>
      <c r="AK30" s="197">
        <f>ROUND(AW54, 2)</f>
        <v>0</v>
      </c>
      <c r="AL30" s="173"/>
      <c r="AM30" s="173"/>
      <c r="AN30" s="173"/>
      <c r="AO30" s="173"/>
      <c r="AR30" s="30"/>
      <c r="BE30" s="199"/>
    </row>
    <row r="31" spans="2:71" s="2" customFormat="1" ht="14.45" hidden="1" customHeight="1">
      <c r="B31" s="30"/>
      <c r="F31" s="21" t="s">
        <v>42</v>
      </c>
      <c r="L31" s="172">
        <v>0.21</v>
      </c>
      <c r="M31" s="173"/>
      <c r="N31" s="173"/>
      <c r="O31" s="173"/>
      <c r="P31" s="173"/>
      <c r="W31" s="197">
        <f>ROUND(BB54, 2)</f>
        <v>0</v>
      </c>
      <c r="X31" s="173"/>
      <c r="Y31" s="173"/>
      <c r="Z31" s="173"/>
      <c r="AA31" s="173"/>
      <c r="AB31" s="173"/>
      <c r="AC31" s="173"/>
      <c r="AD31" s="173"/>
      <c r="AE31" s="173"/>
      <c r="AK31" s="197">
        <v>0</v>
      </c>
      <c r="AL31" s="173"/>
      <c r="AM31" s="173"/>
      <c r="AN31" s="173"/>
      <c r="AO31" s="173"/>
      <c r="AR31" s="30"/>
      <c r="BE31" s="199"/>
    </row>
    <row r="32" spans="2:71" s="2" customFormat="1" ht="14.45" hidden="1" customHeight="1">
      <c r="B32" s="30"/>
      <c r="F32" s="21" t="s">
        <v>43</v>
      </c>
      <c r="L32" s="172">
        <v>0.15</v>
      </c>
      <c r="M32" s="173"/>
      <c r="N32" s="173"/>
      <c r="O32" s="173"/>
      <c r="P32" s="173"/>
      <c r="W32" s="197">
        <f>ROUND(BC54, 2)</f>
        <v>0</v>
      </c>
      <c r="X32" s="173"/>
      <c r="Y32" s="173"/>
      <c r="Z32" s="173"/>
      <c r="AA32" s="173"/>
      <c r="AB32" s="173"/>
      <c r="AC32" s="173"/>
      <c r="AD32" s="173"/>
      <c r="AE32" s="173"/>
      <c r="AK32" s="197">
        <v>0</v>
      </c>
      <c r="AL32" s="173"/>
      <c r="AM32" s="173"/>
      <c r="AN32" s="173"/>
      <c r="AO32" s="173"/>
      <c r="AR32" s="30"/>
      <c r="BE32" s="199"/>
    </row>
    <row r="33" spans="2:57" s="2" customFormat="1" ht="14.45" hidden="1" customHeight="1">
      <c r="B33" s="30"/>
      <c r="F33" s="21" t="s">
        <v>44</v>
      </c>
      <c r="L33" s="172">
        <v>0</v>
      </c>
      <c r="M33" s="173"/>
      <c r="N33" s="173"/>
      <c r="O33" s="173"/>
      <c r="P33" s="173"/>
      <c r="W33" s="197">
        <f>ROUND(BD54, 2)</f>
        <v>0</v>
      </c>
      <c r="X33" s="173"/>
      <c r="Y33" s="173"/>
      <c r="Z33" s="173"/>
      <c r="AA33" s="173"/>
      <c r="AB33" s="173"/>
      <c r="AC33" s="173"/>
      <c r="AD33" s="173"/>
      <c r="AE33" s="173"/>
      <c r="AK33" s="197">
        <v>0</v>
      </c>
      <c r="AL33" s="173"/>
      <c r="AM33" s="173"/>
      <c r="AN33" s="173"/>
      <c r="AO33" s="173"/>
      <c r="AR33" s="30"/>
      <c r="BE33" s="199"/>
    </row>
    <row r="34" spans="2:57" s="1" customFormat="1" ht="6.95" customHeight="1">
      <c r="B34" s="26"/>
      <c r="AR34" s="26"/>
      <c r="BE34" s="199"/>
    </row>
    <row r="35" spans="2:57" s="1" customFormat="1" ht="25.9" customHeight="1">
      <c r="B35" s="26"/>
      <c r="C35" s="31"/>
      <c r="D35" s="32" t="s">
        <v>45</v>
      </c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4" t="s">
        <v>46</v>
      </c>
      <c r="U35" s="33"/>
      <c r="V35" s="33"/>
      <c r="W35" s="33"/>
      <c r="X35" s="176" t="s">
        <v>47</v>
      </c>
      <c r="Y35" s="177"/>
      <c r="Z35" s="177"/>
      <c r="AA35" s="177"/>
      <c r="AB35" s="177"/>
      <c r="AC35" s="33"/>
      <c r="AD35" s="33"/>
      <c r="AE35" s="33"/>
      <c r="AF35" s="33"/>
      <c r="AG35" s="33"/>
      <c r="AH35" s="33"/>
      <c r="AI35" s="33"/>
      <c r="AJ35" s="33"/>
      <c r="AK35" s="178">
        <f>SUM(AK26:AK33)</f>
        <v>0</v>
      </c>
      <c r="AL35" s="177"/>
      <c r="AM35" s="177"/>
      <c r="AN35" s="177"/>
      <c r="AO35" s="179"/>
      <c r="AP35" s="31"/>
      <c r="AQ35" s="31"/>
      <c r="AR35" s="26"/>
    </row>
    <row r="36" spans="2:57" s="1" customFormat="1" ht="6.95" customHeight="1">
      <c r="B36" s="26"/>
      <c r="AR36" s="26"/>
    </row>
    <row r="37" spans="2:57" s="1" customFormat="1" ht="6.95" customHeight="1"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26"/>
    </row>
    <row r="41" spans="2:57" s="1" customFormat="1" ht="6.95" customHeight="1">
      <c r="B41" s="37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  <c r="AF41" s="38"/>
      <c r="AG41" s="38"/>
      <c r="AH41" s="38"/>
      <c r="AI41" s="38"/>
      <c r="AJ41" s="38"/>
      <c r="AK41" s="38"/>
      <c r="AL41" s="38"/>
      <c r="AM41" s="38"/>
      <c r="AN41" s="38"/>
      <c r="AO41" s="38"/>
      <c r="AP41" s="38"/>
      <c r="AQ41" s="38"/>
      <c r="AR41" s="26"/>
    </row>
    <row r="42" spans="2:57" s="1" customFormat="1" ht="24.95" customHeight="1">
      <c r="B42" s="26"/>
      <c r="C42" s="16" t="s">
        <v>48</v>
      </c>
      <c r="AR42" s="26"/>
    </row>
    <row r="43" spans="2:57" s="1" customFormat="1" ht="6.95" customHeight="1">
      <c r="B43" s="26"/>
      <c r="AR43" s="26"/>
    </row>
    <row r="44" spans="2:57" s="1" customFormat="1" ht="12" customHeight="1">
      <c r="B44" s="26"/>
      <c r="C44" s="21" t="s">
        <v>13</v>
      </c>
      <c r="L44" s="1" t="str">
        <f>K5</f>
        <v>018-000342</v>
      </c>
      <c r="AR44" s="26"/>
    </row>
    <row r="45" spans="2:57" s="3" customFormat="1" ht="36.950000000000003" customHeight="1">
      <c r="B45" s="39"/>
      <c r="C45" s="40" t="s">
        <v>16</v>
      </c>
      <c r="L45" s="188" t="str">
        <f>K6</f>
        <v>Rozšíření kapacit zázemí ZŠ Šlapanice - pavilon C (kuchyň) - vestavba trafostanice</v>
      </c>
      <c r="M45" s="189"/>
      <c r="N45" s="189"/>
      <c r="O45" s="189"/>
      <c r="P45" s="189"/>
      <c r="Q45" s="189"/>
      <c r="R45" s="189"/>
      <c r="S45" s="189"/>
      <c r="T45" s="189"/>
      <c r="U45" s="189"/>
      <c r="V45" s="189"/>
      <c r="W45" s="189"/>
      <c r="X45" s="189"/>
      <c r="Y45" s="189"/>
      <c r="Z45" s="189"/>
      <c r="AA45" s="189"/>
      <c r="AB45" s="189"/>
      <c r="AC45" s="189"/>
      <c r="AD45" s="189"/>
      <c r="AE45" s="189"/>
      <c r="AF45" s="189"/>
      <c r="AG45" s="189"/>
      <c r="AH45" s="189"/>
      <c r="AI45" s="189"/>
      <c r="AJ45" s="189"/>
      <c r="AK45" s="189"/>
      <c r="AL45" s="189"/>
      <c r="AM45" s="189"/>
      <c r="AN45" s="189"/>
      <c r="AO45" s="189"/>
      <c r="AR45" s="39"/>
    </row>
    <row r="46" spans="2:57" s="1" customFormat="1" ht="6.95" customHeight="1">
      <c r="B46" s="26"/>
      <c r="AR46" s="26"/>
    </row>
    <row r="47" spans="2:57" s="1" customFormat="1" ht="12" customHeight="1">
      <c r="B47" s="26"/>
      <c r="C47" s="21" t="s">
        <v>20</v>
      </c>
      <c r="L47" s="41" t="str">
        <f>IF(K8="","",K8)</f>
        <v>Šlapanice</v>
      </c>
      <c r="AI47" s="21" t="s">
        <v>22</v>
      </c>
      <c r="AM47" s="190" t="str">
        <f>IF(AN8= "","",AN8)</f>
        <v>4. 2. 2019</v>
      </c>
      <c r="AN47" s="190"/>
      <c r="AR47" s="26"/>
    </row>
    <row r="48" spans="2:57" s="1" customFormat="1" ht="6.95" customHeight="1">
      <c r="B48" s="26"/>
      <c r="AR48" s="26"/>
    </row>
    <row r="49" spans="1:91" s="1" customFormat="1" ht="13.7" customHeight="1">
      <c r="B49" s="26"/>
      <c r="C49" s="21" t="s">
        <v>24</v>
      </c>
      <c r="L49" s="1" t="str">
        <f>IF(E11= "","",E11)</f>
        <v>MěÚ Šlapanice</v>
      </c>
      <c r="AI49" s="21" t="s">
        <v>30</v>
      </c>
      <c r="AM49" s="186" t="str">
        <f>IF(E17="","",E17)</f>
        <v>Puttner, s.r.o.</v>
      </c>
      <c r="AN49" s="187"/>
      <c r="AO49" s="187"/>
      <c r="AP49" s="187"/>
      <c r="AR49" s="26"/>
      <c r="AS49" s="182" t="s">
        <v>49</v>
      </c>
      <c r="AT49" s="183"/>
      <c r="AU49" s="43"/>
      <c r="AV49" s="43"/>
      <c r="AW49" s="43"/>
      <c r="AX49" s="43"/>
      <c r="AY49" s="43"/>
      <c r="AZ49" s="43"/>
      <c r="BA49" s="43"/>
      <c r="BB49" s="43"/>
      <c r="BC49" s="43"/>
      <c r="BD49" s="44"/>
    </row>
    <row r="50" spans="1:91" s="1" customFormat="1" ht="13.7" customHeight="1">
      <c r="B50" s="26"/>
      <c r="C50" s="21" t="s">
        <v>28</v>
      </c>
      <c r="L50" s="1" t="str">
        <f>IF(E14= "Vyplň údaj","",E14)</f>
        <v/>
      </c>
      <c r="AI50" s="21" t="s">
        <v>33</v>
      </c>
      <c r="AM50" s="186" t="str">
        <f>IF(E20="","",E20)</f>
        <v>Puttner, s.r.o.</v>
      </c>
      <c r="AN50" s="187"/>
      <c r="AO50" s="187"/>
      <c r="AP50" s="187"/>
      <c r="AR50" s="26"/>
      <c r="AS50" s="184"/>
      <c r="AT50" s="185"/>
      <c r="AU50" s="45"/>
      <c r="AV50" s="45"/>
      <c r="AW50" s="45"/>
      <c r="AX50" s="45"/>
      <c r="AY50" s="45"/>
      <c r="AZ50" s="45"/>
      <c r="BA50" s="45"/>
      <c r="BB50" s="45"/>
      <c r="BC50" s="45"/>
      <c r="BD50" s="46"/>
    </row>
    <row r="51" spans="1:91" s="1" customFormat="1" ht="10.9" customHeight="1">
      <c r="B51" s="26"/>
      <c r="AR51" s="26"/>
      <c r="AS51" s="184"/>
      <c r="AT51" s="185"/>
      <c r="AU51" s="45"/>
      <c r="AV51" s="45"/>
      <c r="AW51" s="45"/>
      <c r="AX51" s="45"/>
      <c r="AY51" s="45"/>
      <c r="AZ51" s="45"/>
      <c r="BA51" s="45"/>
      <c r="BB51" s="45"/>
      <c r="BC51" s="45"/>
      <c r="BD51" s="46"/>
    </row>
    <row r="52" spans="1:91" s="1" customFormat="1" ht="29.25" customHeight="1">
      <c r="B52" s="26"/>
      <c r="C52" s="167" t="s">
        <v>50</v>
      </c>
      <c r="D52" s="168"/>
      <c r="E52" s="168"/>
      <c r="F52" s="168"/>
      <c r="G52" s="168"/>
      <c r="H52" s="47"/>
      <c r="I52" s="169" t="s">
        <v>51</v>
      </c>
      <c r="J52" s="168"/>
      <c r="K52" s="168"/>
      <c r="L52" s="168"/>
      <c r="M52" s="168"/>
      <c r="N52" s="168"/>
      <c r="O52" s="168"/>
      <c r="P52" s="168"/>
      <c r="Q52" s="168"/>
      <c r="R52" s="168"/>
      <c r="S52" s="168"/>
      <c r="T52" s="168"/>
      <c r="U52" s="168"/>
      <c r="V52" s="168"/>
      <c r="W52" s="168"/>
      <c r="X52" s="168"/>
      <c r="Y52" s="168"/>
      <c r="Z52" s="168"/>
      <c r="AA52" s="168"/>
      <c r="AB52" s="168"/>
      <c r="AC52" s="168"/>
      <c r="AD52" s="168"/>
      <c r="AE52" s="168"/>
      <c r="AF52" s="168"/>
      <c r="AG52" s="175" t="s">
        <v>52</v>
      </c>
      <c r="AH52" s="168"/>
      <c r="AI52" s="168"/>
      <c r="AJ52" s="168"/>
      <c r="AK52" s="168"/>
      <c r="AL52" s="168"/>
      <c r="AM52" s="168"/>
      <c r="AN52" s="169" t="s">
        <v>53</v>
      </c>
      <c r="AO52" s="168"/>
      <c r="AP52" s="174"/>
      <c r="AQ52" s="48" t="s">
        <v>54</v>
      </c>
      <c r="AR52" s="26"/>
      <c r="AS52" s="49" t="s">
        <v>55</v>
      </c>
      <c r="AT52" s="50" t="s">
        <v>56</v>
      </c>
      <c r="AU52" s="50" t="s">
        <v>57</v>
      </c>
      <c r="AV52" s="50" t="s">
        <v>58</v>
      </c>
      <c r="AW52" s="50" t="s">
        <v>59</v>
      </c>
      <c r="AX52" s="50" t="s">
        <v>60</v>
      </c>
      <c r="AY52" s="50" t="s">
        <v>61</v>
      </c>
      <c r="AZ52" s="50" t="s">
        <v>62</v>
      </c>
      <c r="BA52" s="50" t="s">
        <v>63</v>
      </c>
      <c r="BB52" s="50" t="s">
        <v>64</v>
      </c>
      <c r="BC52" s="50" t="s">
        <v>65</v>
      </c>
      <c r="BD52" s="51" t="s">
        <v>66</v>
      </c>
    </row>
    <row r="53" spans="1:91" s="1" customFormat="1" ht="10.9" customHeight="1">
      <c r="B53" s="26"/>
      <c r="AR53" s="26"/>
      <c r="AS53" s="52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4"/>
    </row>
    <row r="54" spans="1:91" s="4" customFormat="1" ht="32.450000000000003" customHeight="1">
      <c r="B54" s="53"/>
      <c r="C54" s="54" t="s">
        <v>67</v>
      </c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165">
        <f>ROUND(SUM(AG55:AG57),2)</f>
        <v>0</v>
      </c>
      <c r="AH54" s="165"/>
      <c r="AI54" s="165"/>
      <c r="AJ54" s="165"/>
      <c r="AK54" s="165"/>
      <c r="AL54" s="165"/>
      <c r="AM54" s="165"/>
      <c r="AN54" s="166">
        <f>SUM(AG54,AT54)</f>
        <v>0</v>
      </c>
      <c r="AO54" s="166"/>
      <c r="AP54" s="166"/>
      <c r="AQ54" s="57" t="s">
        <v>1</v>
      </c>
      <c r="AR54" s="53"/>
      <c r="AS54" s="58">
        <f>ROUND(SUM(AS55:AS57),2)</f>
        <v>0</v>
      </c>
      <c r="AT54" s="59">
        <f>ROUND(SUM(AV54:AW54),2)</f>
        <v>0</v>
      </c>
      <c r="AU54" s="60">
        <f>ROUND(SUM(AU55:AU57),5)</f>
        <v>0</v>
      </c>
      <c r="AV54" s="59">
        <f>ROUND(AZ54*L29,2)</f>
        <v>0</v>
      </c>
      <c r="AW54" s="59">
        <f>ROUND(BA54*L30,2)</f>
        <v>0</v>
      </c>
      <c r="AX54" s="59">
        <f>ROUND(BB54*L29,2)</f>
        <v>0</v>
      </c>
      <c r="AY54" s="59">
        <f>ROUND(BC54*L30,2)</f>
        <v>0</v>
      </c>
      <c r="AZ54" s="59">
        <f>ROUND(SUM(AZ55:AZ57),2)</f>
        <v>0</v>
      </c>
      <c r="BA54" s="59">
        <f>ROUND(SUM(BA55:BA57),2)</f>
        <v>0</v>
      </c>
      <c r="BB54" s="59">
        <f>ROUND(SUM(BB55:BB57),2)</f>
        <v>0</v>
      </c>
      <c r="BC54" s="59">
        <f>ROUND(SUM(BC55:BC57),2)</f>
        <v>0</v>
      </c>
      <c r="BD54" s="61">
        <f>ROUND(SUM(BD55:BD57),2)</f>
        <v>0</v>
      </c>
      <c r="BS54" s="62" t="s">
        <v>68</v>
      </c>
      <c r="BT54" s="62" t="s">
        <v>69</v>
      </c>
      <c r="BU54" s="63" t="s">
        <v>70</v>
      </c>
      <c r="BV54" s="62" t="s">
        <v>71</v>
      </c>
      <c r="BW54" s="62" t="s">
        <v>4</v>
      </c>
      <c r="BX54" s="62" t="s">
        <v>72</v>
      </c>
      <c r="CL54" s="62" t="s">
        <v>1</v>
      </c>
    </row>
    <row r="55" spans="1:91" s="5" customFormat="1" ht="16.5" customHeight="1">
      <c r="A55" s="64" t="s">
        <v>73</v>
      </c>
      <c r="B55" s="65"/>
      <c r="C55" s="66"/>
      <c r="D55" s="164" t="s">
        <v>74</v>
      </c>
      <c r="E55" s="164"/>
      <c r="F55" s="164"/>
      <c r="G55" s="164"/>
      <c r="H55" s="164"/>
      <c r="I55" s="67"/>
      <c r="J55" s="164" t="s">
        <v>75</v>
      </c>
      <c r="K55" s="164"/>
      <c r="L55" s="164"/>
      <c r="M55" s="164"/>
      <c r="N55" s="164"/>
      <c r="O55" s="164"/>
      <c r="P55" s="164"/>
      <c r="Q55" s="164"/>
      <c r="R55" s="164"/>
      <c r="S55" s="164"/>
      <c r="T55" s="164"/>
      <c r="U55" s="164"/>
      <c r="V55" s="164"/>
      <c r="W55" s="164"/>
      <c r="X55" s="164"/>
      <c r="Y55" s="164"/>
      <c r="Z55" s="164"/>
      <c r="AA55" s="164"/>
      <c r="AB55" s="164"/>
      <c r="AC55" s="164"/>
      <c r="AD55" s="164"/>
      <c r="AE55" s="164"/>
      <c r="AF55" s="164"/>
      <c r="AG55" s="170">
        <f>'1. - Technologie trafosta...'!J30</f>
        <v>0</v>
      </c>
      <c r="AH55" s="171"/>
      <c r="AI55" s="171"/>
      <c r="AJ55" s="171"/>
      <c r="AK55" s="171"/>
      <c r="AL55" s="171"/>
      <c r="AM55" s="171"/>
      <c r="AN55" s="170">
        <f>SUM(AG55,AT55)</f>
        <v>0</v>
      </c>
      <c r="AO55" s="171"/>
      <c r="AP55" s="171"/>
      <c r="AQ55" s="68" t="s">
        <v>76</v>
      </c>
      <c r="AR55" s="65"/>
      <c r="AS55" s="69">
        <v>0</v>
      </c>
      <c r="AT55" s="70">
        <f>ROUND(SUM(AV55:AW55),2)</f>
        <v>0</v>
      </c>
      <c r="AU55" s="71">
        <f>'1. - Technologie trafosta...'!P84</f>
        <v>0</v>
      </c>
      <c r="AV55" s="70">
        <f>'1. - Technologie trafosta...'!J33</f>
        <v>0</v>
      </c>
      <c r="AW55" s="70">
        <f>'1. - Technologie trafosta...'!J34</f>
        <v>0</v>
      </c>
      <c r="AX55" s="70">
        <f>'1. - Technologie trafosta...'!J35</f>
        <v>0</v>
      </c>
      <c r="AY55" s="70">
        <f>'1. - Technologie trafosta...'!J36</f>
        <v>0</v>
      </c>
      <c r="AZ55" s="70">
        <f>'1. - Technologie trafosta...'!F33</f>
        <v>0</v>
      </c>
      <c r="BA55" s="70">
        <f>'1. - Technologie trafosta...'!F34</f>
        <v>0</v>
      </c>
      <c r="BB55" s="70">
        <f>'1. - Technologie trafosta...'!F35</f>
        <v>0</v>
      </c>
      <c r="BC55" s="70">
        <f>'1. - Technologie trafosta...'!F36</f>
        <v>0</v>
      </c>
      <c r="BD55" s="72">
        <f>'1. - Technologie trafosta...'!F37</f>
        <v>0</v>
      </c>
      <c r="BT55" s="73" t="s">
        <v>77</v>
      </c>
      <c r="BV55" s="73" t="s">
        <v>71</v>
      </c>
      <c r="BW55" s="73" t="s">
        <v>78</v>
      </c>
      <c r="BX55" s="73" t="s">
        <v>4</v>
      </c>
      <c r="CL55" s="73" t="s">
        <v>1</v>
      </c>
      <c r="CM55" s="73" t="s">
        <v>79</v>
      </c>
    </row>
    <row r="56" spans="1:91" s="5" customFormat="1" ht="16.5" customHeight="1">
      <c r="A56" s="64" t="s">
        <v>73</v>
      </c>
      <c r="B56" s="65"/>
      <c r="C56" s="66"/>
      <c r="D56" s="164" t="s">
        <v>80</v>
      </c>
      <c r="E56" s="164"/>
      <c r="F56" s="164"/>
      <c r="G56" s="164"/>
      <c r="H56" s="164"/>
      <c r="I56" s="67"/>
      <c r="J56" s="164" t="s">
        <v>81</v>
      </c>
      <c r="K56" s="164"/>
      <c r="L56" s="164"/>
      <c r="M56" s="164"/>
      <c r="N56" s="164"/>
      <c r="O56" s="164"/>
      <c r="P56" s="164"/>
      <c r="Q56" s="164"/>
      <c r="R56" s="164"/>
      <c r="S56" s="164"/>
      <c r="T56" s="164"/>
      <c r="U56" s="164"/>
      <c r="V56" s="164"/>
      <c r="W56" s="164"/>
      <c r="X56" s="164"/>
      <c r="Y56" s="164"/>
      <c r="Z56" s="164"/>
      <c r="AA56" s="164"/>
      <c r="AB56" s="164"/>
      <c r="AC56" s="164"/>
      <c r="AD56" s="164"/>
      <c r="AE56" s="164"/>
      <c r="AF56" s="164"/>
      <c r="AG56" s="170">
        <f>'2. - Kabely NN'!J30</f>
        <v>0</v>
      </c>
      <c r="AH56" s="171"/>
      <c r="AI56" s="171"/>
      <c r="AJ56" s="171"/>
      <c r="AK56" s="171"/>
      <c r="AL56" s="171"/>
      <c r="AM56" s="171"/>
      <c r="AN56" s="170">
        <f>SUM(AG56,AT56)</f>
        <v>0</v>
      </c>
      <c r="AO56" s="171"/>
      <c r="AP56" s="171"/>
      <c r="AQ56" s="68" t="s">
        <v>82</v>
      </c>
      <c r="AR56" s="65"/>
      <c r="AS56" s="69">
        <v>0</v>
      </c>
      <c r="AT56" s="70">
        <f>ROUND(SUM(AV56:AW56),2)</f>
        <v>0</v>
      </c>
      <c r="AU56" s="71">
        <f>'2. - Kabely NN'!P85</f>
        <v>0</v>
      </c>
      <c r="AV56" s="70">
        <f>'2. - Kabely NN'!J33</f>
        <v>0</v>
      </c>
      <c r="AW56" s="70">
        <f>'2. - Kabely NN'!J34</f>
        <v>0</v>
      </c>
      <c r="AX56" s="70">
        <f>'2. - Kabely NN'!J35</f>
        <v>0</v>
      </c>
      <c r="AY56" s="70">
        <f>'2. - Kabely NN'!J36</f>
        <v>0</v>
      </c>
      <c r="AZ56" s="70">
        <f>'2. - Kabely NN'!F33</f>
        <v>0</v>
      </c>
      <c r="BA56" s="70">
        <f>'2. - Kabely NN'!F34</f>
        <v>0</v>
      </c>
      <c r="BB56" s="70">
        <f>'2. - Kabely NN'!F35</f>
        <v>0</v>
      </c>
      <c r="BC56" s="70">
        <f>'2. - Kabely NN'!F36</f>
        <v>0</v>
      </c>
      <c r="BD56" s="72">
        <f>'2. - Kabely NN'!F37</f>
        <v>0</v>
      </c>
      <c r="BT56" s="73" t="s">
        <v>77</v>
      </c>
      <c r="BV56" s="73" t="s">
        <v>71</v>
      </c>
      <c r="BW56" s="73" t="s">
        <v>83</v>
      </c>
      <c r="BX56" s="73" t="s">
        <v>4</v>
      </c>
      <c r="CL56" s="73" t="s">
        <v>1</v>
      </c>
      <c r="CM56" s="73" t="s">
        <v>79</v>
      </c>
    </row>
    <row r="57" spans="1:91" s="5" customFormat="1" ht="16.5" customHeight="1">
      <c r="A57" s="64" t="s">
        <v>73</v>
      </c>
      <c r="B57" s="65"/>
      <c r="C57" s="66"/>
      <c r="D57" s="164" t="s">
        <v>84</v>
      </c>
      <c r="E57" s="164"/>
      <c r="F57" s="164"/>
      <c r="G57" s="164"/>
      <c r="H57" s="164"/>
      <c r="I57" s="67"/>
      <c r="J57" s="164" t="s">
        <v>85</v>
      </c>
      <c r="K57" s="164"/>
      <c r="L57" s="164"/>
      <c r="M57" s="164"/>
      <c r="N57" s="164"/>
      <c r="O57" s="164"/>
      <c r="P57" s="164"/>
      <c r="Q57" s="164"/>
      <c r="R57" s="164"/>
      <c r="S57" s="164"/>
      <c r="T57" s="164"/>
      <c r="U57" s="164"/>
      <c r="V57" s="164"/>
      <c r="W57" s="164"/>
      <c r="X57" s="164"/>
      <c r="Y57" s="164"/>
      <c r="Z57" s="164"/>
      <c r="AA57" s="164"/>
      <c r="AB57" s="164"/>
      <c r="AC57" s="164"/>
      <c r="AD57" s="164"/>
      <c r="AE57" s="164"/>
      <c r="AF57" s="164"/>
      <c r="AG57" s="170">
        <f>'3. - Uzemnění'!J30</f>
        <v>0</v>
      </c>
      <c r="AH57" s="171"/>
      <c r="AI57" s="171"/>
      <c r="AJ57" s="171"/>
      <c r="AK57" s="171"/>
      <c r="AL57" s="171"/>
      <c r="AM57" s="171"/>
      <c r="AN57" s="170">
        <f>SUM(AG57,AT57)</f>
        <v>0</v>
      </c>
      <c r="AO57" s="171"/>
      <c r="AP57" s="171"/>
      <c r="AQ57" s="68" t="s">
        <v>82</v>
      </c>
      <c r="AR57" s="65"/>
      <c r="AS57" s="74">
        <v>0</v>
      </c>
      <c r="AT57" s="75">
        <f>ROUND(SUM(AV57:AW57),2)</f>
        <v>0</v>
      </c>
      <c r="AU57" s="76">
        <f>'3. - Uzemnění'!P83</f>
        <v>0</v>
      </c>
      <c r="AV57" s="75">
        <f>'3. - Uzemnění'!J33</f>
        <v>0</v>
      </c>
      <c r="AW57" s="75">
        <f>'3. - Uzemnění'!J34</f>
        <v>0</v>
      </c>
      <c r="AX57" s="75">
        <f>'3. - Uzemnění'!J35</f>
        <v>0</v>
      </c>
      <c r="AY57" s="75">
        <f>'3. - Uzemnění'!J36</f>
        <v>0</v>
      </c>
      <c r="AZ57" s="75">
        <f>'3. - Uzemnění'!F33</f>
        <v>0</v>
      </c>
      <c r="BA57" s="75">
        <f>'3. - Uzemnění'!F34</f>
        <v>0</v>
      </c>
      <c r="BB57" s="75">
        <f>'3. - Uzemnění'!F35</f>
        <v>0</v>
      </c>
      <c r="BC57" s="75">
        <f>'3. - Uzemnění'!F36</f>
        <v>0</v>
      </c>
      <c r="BD57" s="77">
        <f>'3. - Uzemnění'!F37</f>
        <v>0</v>
      </c>
      <c r="BT57" s="73" t="s">
        <v>77</v>
      </c>
      <c r="BV57" s="73" t="s">
        <v>71</v>
      </c>
      <c r="BW57" s="73" t="s">
        <v>86</v>
      </c>
      <c r="BX57" s="73" t="s">
        <v>4</v>
      </c>
      <c r="CL57" s="73" t="s">
        <v>1</v>
      </c>
      <c r="CM57" s="73" t="s">
        <v>79</v>
      </c>
    </row>
    <row r="58" spans="1:91" s="1" customFormat="1" ht="30" customHeight="1">
      <c r="B58" s="26"/>
      <c r="AR58" s="26"/>
    </row>
    <row r="59" spans="1:91" s="1" customFormat="1" ht="6.95" customHeight="1">
      <c r="B59" s="35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F59" s="36"/>
      <c r="AG59" s="36"/>
      <c r="AH59" s="36"/>
      <c r="AI59" s="36"/>
      <c r="AJ59" s="36"/>
      <c r="AK59" s="36"/>
      <c r="AL59" s="36"/>
      <c r="AM59" s="36"/>
      <c r="AN59" s="36"/>
      <c r="AO59" s="36"/>
      <c r="AP59" s="36"/>
      <c r="AQ59" s="36"/>
      <c r="AR59" s="26"/>
    </row>
  </sheetData>
  <mergeCells count="50">
    <mergeCell ref="AK33:AO33"/>
    <mergeCell ref="AK26:AO26"/>
    <mergeCell ref="W29:AE29"/>
    <mergeCell ref="AK29:AO29"/>
    <mergeCell ref="W30:AE30"/>
    <mergeCell ref="AK30:AO30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N56:AP56"/>
    <mergeCell ref="AG56:AM56"/>
    <mergeCell ref="AN57:AP57"/>
    <mergeCell ref="AG57:AM57"/>
    <mergeCell ref="L30:P30"/>
    <mergeCell ref="L31:P31"/>
    <mergeCell ref="L32:P32"/>
    <mergeCell ref="L33:P33"/>
    <mergeCell ref="AN52:AP52"/>
    <mergeCell ref="AG52:AM52"/>
    <mergeCell ref="X35:AB35"/>
    <mergeCell ref="AK35:AO35"/>
    <mergeCell ref="AK31:AO31"/>
    <mergeCell ref="W32:AE32"/>
    <mergeCell ref="AK32:AO32"/>
    <mergeCell ref="W33:AE33"/>
    <mergeCell ref="AN54:AP54"/>
    <mergeCell ref="C52:G52"/>
    <mergeCell ref="I52:AF52"/>
    <mergeCell ref="D55:H55"/>
    <mergeCell ref="J55:AF55"/>
    <mergeCell ref="AN55:AP55"/>
    <mergeCell ref="AG55:AM55"/>
    <mergeCell ref="D56:H56"/>
    <mergeCell ref="J56:AF56"/>
    <mergeCell ref="D57:H57"/>
    <mergeCell ref="J57:AF57"/>
    <mergeCell ref="AG54:AM54"/>
  </mergeCells>
  <hyperlinks>
    <hyperlink ref="A55" location="'1. - Technologie trafosta...'!C2" display="/"/>
    <hyperlink ref="A56" location="'2. - Kabely NN'!C2" display="/"/>
    <hyperlink ref="A57" location="'3. - Uzemnění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60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78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0" t="s">
        <v>5</v>
      </c>
      <c r="M2" s="181"/>
      <c r="N2" s="181"/>
      <c r="O2" s="181"/>
      <c r="P2" s="181"/>
      <c r="Q2" s="181"/>
      <c r="R2" s="181"/>
      <c r="S2" s="181"/>
      <c r="T2" s="181"/>
      <c r="U2" s="181"/>
      <c r="V2" s="181"/>
      <c r="AT2" s="12" t="s">
        <v>78</v>
      </c>
    </row>
    <row r="3" spans="2:46" ht="6.95" hidden="1" customHeight="1">
      <c r="B3" s="13"/>
      <c r="C3" s="14"/>
      <c r="D3" s="14"/>
      <c r="E3" s="14"/>
      <c r="F3" s="14"/>
      <c r="G3" s="14"/>
      <c r="H3" s="14"/>
      <c r="I3" s="79"/>
      <c r="J3" s="14"/>
      <c r="K3" s="14"/>
      <c r="L3" s="15"/>
      <c r="AT3" s="12" t="s">
        <v>79</v>
      </c>
    </row>
    <row r="4" spans="2:46" ht="24.95" hidden="1" customHeight="1">
      <c r="B4" s="15"/>
      <c r="D4" s="16" t="s">
        <v>87</v>
      </c>
      <c r="L4" s="15"/>
      <c r="M4" s="17" t="s">
        <v>10</v>
      </c>
      <c r="AT4" s="12" t="s">
        <v>3</v>
      </c>
    </row>
    <row r="5" spans="2:46" ht="6.95" hidden="1" customHeight="1">
      <c r="B5" s="15"/>
      <c r="L5" s="15"/>
    </row>
    <row r="6" spans="2:46" ht="12" hidden="1" customHeight="1">
      <c r="B6" s="15"/>
      <c r="D6" s="21" t="s">
        <v>16</v>
      </c>
      <c r="L6" s="15"/>
    </row>
    <row r="7" spans="2:46" ht="16.5" hidden="1" customHeight="1">
      <c r="B7" s="15"/>
      <c r="E7" s="202" t="str">
        <f>'Rekapitulace stavby'!K6</f>
        <v>Rozšíření kapacit zázemí ZŠ Šlapanice - pavilon C (kuchyň) - vestavba trafostanice</v>
      </c>
      <c r="F7" s="203"/>
      <c r="G7" s="203"/>
      <c r="H7" s="203"/>
      <c r="L7" s="15"/>
    </row>
    <row r="8" spans="2:46" s="1" customFormat="1" ht="12" hidden="1" customHeight="1">
      <c r="B8" s="26"/>
      <c r="D8" s="21" t="s">
        <v>88</v>
      </c>
      <c r="I8" s="80"/>
      <c r="L8" s="26"/>
    </row>
    <row r="9" spans="2:46" s="1" customFormat="1" ht="36.950000000000003" hidden="1" customHeight="1">
      <c r="B9" s="26"/>
      <c r="E9" s="188" t="s">
        <v>89</v>
      </c>
      <c r="F9" s="187"/>
      <c r="G9" s="187"/>
      <c r="H9" s="187"/>
      <c r="I9" s="80"/>
      <c r="L9" s="26"/>
    </row>
    <row r="10" spans="2:46" s="1" customFormat="1" hidden="1">
      <c r="B10" s="26"/>
      <c r="I10" s="80"/>
      <c r="L10" s="26"/>
    </row>
    <row r="11" spans="2:46" s="1" customFormat="1" ht="12" hidden="1" customHeight="1">
      <c r="B11" s="26"/>
      <c r="D11" s="21" t="s">
        <v>18</v>
      </c>
      <c r="F11" s="12" t="s">
        <v>1</v>
      </c>
      <c r="I11" s="81" t="s">
        <v>19</v>
      </c>
      <c r="J11" s="12" t="s">
        <v>1</v>
      </c>
      <c r="L11" s="26"/>
    </row>
    <row r="12" spans="2:46" s="1" customFormat="1" ht="12" hidden="1" customHeight="1">
      <c r="B12" s="26"/>
      <c r="D12" s="21" t="s">
        <v>20</v>
      </c>
      <c r="F12" s="12" t="s">
        <v>21</v>
      </c>
      <c r="I12" s="81" t="s">
        <v>22</v>
      </c>
      <c r="J12" s="42" t="str">
        <f>'Rekapitulace stavby'!AN8</f>
        <v>4. 2. 2019</v>
      </c>
      <c r="L12" s="26"/>
    </row>
    <row r="13" spans="2:46" s="1" customFormat="1" ht="10.9" hidden="1" customHeight="1">
      <c r="B13" s="26"/>
      <c r="I13" s="80"/>
      <c r="L13" s="26"/>
    </row>
    <row r="14" spans="2:46" s="1" customFormat="1" ht="12" hidden="1" customHeight="1">
      <c r="B14" s="26"/>
      <c r="D14" s="21" t="s">
        <v>24</v>
      </c>
      <c r="I14" s="81" t="s">
        <v>25</v>
      </c>
      <c r="J14" s="12" t="s">
        <v>1</v>
      </c>
      <c r="L14" s="26"/>
    </row>
    <row r="15" spans="2:46" s="1" customFormat="1" ht="18" hidden="1" customHeight="1">
      <c r="B15" s="26"/>
      <c r="E15" s="12" t="s">
        <v>26</v>
      </c>
      <c r="I15" s="81" t="s">
        <v>27</v>
      </c>
      <c r="J15" s="12" t="s">
        <v>1</v>
      </c>
      <c r="L15" s="26"/>
    </row>
    <row r="16" spans="2:46" s="1" customFormat="1" ht="6.95" hidden="1" customHeight="1">
      <c r="B16" s="26"/>
      <c r="I16" s="80"/>
      <c r="L16" s="26"/>
    </row>
    <row r="17" spans="2:12" s="1" customFormat="1" ht="12" hidden="1" customHeight="1">
      <c r="B17" s="26"/>
      <c r="D17" s="21" t="s">
        <v>28</v>
      </c>
      <c r="I17" s="81" t="s">
        <v>25</v>
      </c>
      <c r="J17" s="22" t="str">
        <f>'Rekapitulace stavby'!AN13</f>
        <v>Vyplň údaj</v>
      </c>
      <c r="L17" s="26"/>
    </row>
    <row r="18" spans="2:12" s="1" customFormat="1" ht="18" hidden="1" customHeight="1">
      <c r="B18" s="26"/>
      <c r="E18" s="204" t="str">
        <f>'Rekapitulace stavby'!E14</f>
        <v>Vyplň údaj</v>
      </c>
      <c r="F18" s="191"/>
      <c r="G18" s="191"/>
      <c r="H18" s="191"/>
      <c r="I18" s="81" t="s">
        <v>27</v>
      </c>
      <c r="J18" s="22" t="str">
        <f>'Rekapitulace stavby'!AN14</f>
        <v>Vyplň údaj</v>
      </c>
      <c r="L18" s="26"/>
    </row>
    <row r="19" spans="2:12" s="1" customFormat="1" ht="6.95" hidden="1" customHeight="1">
      <c r="B19" s="26"/>
      <c r="I19" s="80"/>
      <c r="L19" s="26"/>
    </row>
    <row r="20" spans="2:12" s="1" customFormat="1" ht="12" hidden="1" customHeight="1">
      <c r="B20" s="26"/>
      <c r="D20" s="21" t="s">
        <v>30</v>
      </c>
      <c r="I20" s="81" t="s">
        <v>25</v>
      </c>
      <c r="J20" s="12" t="s">
        <v>1</v>
      </c>
      <c r="L20" s="26"/>
    </row>
    <row r="21" spans="2:12" s="1" customFormat="1" ht="18" hidden="1" customHeight="1">
      <c r="B21" s="26"/>
      <c r="E21" s="12" t="s">
        <v>31</v>
      </c>
      <c r="I21" s="81" t="s">
        <v>27</v>
      </c>
      <c r="J21" s="12" t="s">
        <v>1</v>
      </c>
      <c r="L21" s="26"/>
    </row>
    <row r="22" spans="2:12" s="1" customFormat="1" ht="6.95" hidden="1" customHeight="1">
      <c r="B22" s="26"/>
      <c r="I22" s="80"/>
      <c r="L22" s="26"/>
    </row>
    <row r="23" spans="2:12" s="1" customFormat="1" ht="12" hidden="1" customHeight="1">
      <c r="B23" s="26"/>
      <c r="D23" s="21" t="s">
        <v>33</v>
      </c>
      <c r="I23" s="81" t="s">
        <v>25</v>
      </c>
      <c r="J23" s="12" t="s">
        <v>1</v>
      </c>
      <c r="L23" s="26"/>
    </row>
    <row r="24" spans="2:12" s="1" customFormat="1" ht="18" hidden="1" customHeight="1">
      <c r="B24" s="26"/>
      <c r="E24" s="12" t="s">
        <v>31</v>
      </c>
      <c r="I24" s="81" t="s">
        <v>27</v>
      </c>
      <c r="J24" s="12" t="s">
        <v>1</v>
      </c>
      <c r="L24" s="26"/>
    </row>
    <row r="25" spans="2:12" s="1" customFormat="1" ht="6.95" hidden="1" customHeight="1">
      <c r="B25" s="26"/>
      <c r="I25" s="80"/>
      <c r="L25" s="26"/>
    </row>
    <row r="26" spans="2:12" s="1" customFormat="1" ht="12" hidden="1" customHeight="1">
      <c r="B26" s="26"/>
      <c r="D26" s="21" t="s">
        <v>34</v>
      </c>
      <c r="I26" s="80"/>
      <c r="L26" s="26"/>
    </row>
    <row r="27" spans="2:12" s="6" customFormat="1" ht="16.5" hidden="1" customHeight="1">
      <c r="B27" s="82"/>
      <c r="E27" s="195" t="s">
        <v>1</v>
      </c>
      <c r="F27" s="195"/>
      <c r="G27" s="195"/>
      <c r="H27" s="195"/>
      <c r="I27" s="83"/>
      <c r="L27" s="82"/>
    </row>
    <row r="28" spans="2:12" s="1" customFormat="1" ht="6.95" hidden="1" customHeight="1">
      <c r="B28" s="26"/>
      <c r="I28" s="80"/>
      <c r="L28" s="26"/>
    </row>
    <row r="29" spans="2:12" s="1" customFormat="1" ht="6.95" hidden="1" customHeight="1">
      <c r="B29" s="26"/>
      <c r="D29" s="43"/>
      <c r="E29" s="43"/>
      <c r="F29" s="43"/>
      <c r="G29" s="43"/>
      <c r="H29" s="43"/>
      <c r="I29" s="84"/>
      <c r="J29" s="43"/>
      <c r="K29" s="43"/>
      <c r="L29" s="26"/>
    </row>
    <row r="30" spans="2:12" s="1" customFormat="1" ht="25.35" hidden="1" customHeight="1">
      <c r="B30" s="26"/>
      <c r="D30" s="85" t="s">
        <v>35</v>
      </c>
      <c r="I30" s="80"/>
      <c r="J30" s="56">
        <f>ROUND(J84, 2)</f>
        <v>0</v>
      </c>
      <c r="L30" s="26"/>
    </row>
    <row r="31" spans="2:12" s="1" customFormat="1" ht="6.95" hidden="1" customHeight="1">
      <c r="B31" s="26"/>
      <c r="D31" s="43"/>
      <c r="E31" s="43"/>
      <c r="F31" s="43"/>
      <c r="G31" s="43"/>
      <c r="H31" s="43"/>
      <c r="I31" s="84"/>
      <c r="J31" s="43"/>
      <c r="K31" s="43"/>
      <c r="L31" s="26"/>
    </row>
    <row r="32" spans="2:12" s="1" customFormat="1" ht="14.45" hidden="1" customHeight="1">
      <c r="B32" s="26"/>
      <c r="F32" s="29" t="s">
        <v>37</v>
      </c>
      <c r="I32" s="86" t="s">
        <v>36</v>
      </c>
      <c r="J32" s="29" t="s">
        <v>38</v>
      </c>
      <c r="L32" s="26"/>
    </row>
    <row r="33" spans="2:12" s="1" customFormat="1" ht="14.45" hidden="1" customHeight="1">
      <c r="B33" s="26"/>
      <c r="D33" s="21" t="s">
        <v>39</v>
      </c>
      <c r="E33" s="21" t="s">
        <v>40</v>
      </c>
      <c r="F33" s="87">
        <f>ROUND((SUM(BE84:BE259)),  2)</f>
        <v>0</v>
      </c>
      <c r="I33" s="88">
        <v>0.21</v>
      </c>
      <c r="J33" s="87">
        <f>ROUND(((SUM(BE84:BE259))*I33),  2)</f>
        <v>0</v>
      </c>
      <c r="L33" s="26"/>
    </row>
    <row r="34" spans="2:12" s="1" customFormat="1" ht="14.45" hidden="1" customHeight="1">
      <c r="B34" s="26"/>
      <c r="E34" s="21" t="s">
        <v>41</v>
      </c>
      <c r="F34" s="87">
        <f>ROUND((SUM(BF84:BF259)),  2)</f>
        <v>0</v>
      </c>
      <c r="I34" s="88">
        <v>0.15</v>
      </c>
      <c r="J34" s="87">
        <f>ROUND(((SUM(BF84:BF259))*I34),  2)</f>
        <v>0</v>
      </c>
      <c r="L34" s="26"/>
    </row>
    <row r="35" spans="2:12" s="1" customFormat="1" ht="14.45" hidden="1" customHeight="1">
      <c r="B35" s="26"/>
      <c r="E35" s="21" t="s">
        <v>42</v>
      </c>
      <c r="F35" s="87">
        <f>ROUND((SUM(BG84:BG259)),  2)</f>
        <v>0</v>
      </c>
      <c r="I35" s="88">
        <v>0.21</v>
      </c>
      <c r="J35" s="87">
        <f>0</f>
        <v>0</v>
      </c>
      <c r="L35" s="26"/>
    </row>
    <row r="36" spans="2:12" s="1" customFormat="1" ht="14.45" hidden="1" customHeight="1">
      <c r="B36" s="26"/>
      <c r="E36" s="21" t="s">
        <v>43</v>
      </c>
      <c r="F36" s="87">
        <f>ROUND((SUM(BH84:BH259)),  2)</f>
        <v>0</v>
      </c>
      <c r="I36" s="88">
        <v>0.15</v>
      </c>
      <c r="J36" s="87">
        <f>0</f>
        <v>0</v>
      </c>
      <c r="L36" s="26"/>
    </row>
    <row r="37" spans="2:12" s="1" customFormat="1" ht="14.45" hidden="1" customHeight="1">
      <c r="B37" s="26"/>
      <c r="E37" s="21" t="s">
        <v>44</v>
      </c>
      <c r="F37" s="87">
        <f>ROUND((SUM(BI84:BI259)),  2)</f>
        <v>0</v>
      </c>
      <c r="I37" s="88">
        <v>0</v>
      </c>
      <c r="J37" s="87">
        <f>0</f>
        <v>0</v>
      </c>
      <c r="L37" s="26"/>
    </row>
    <row r="38" spans="2:12" s="1" customFormat="1" ht="6.95" hidden="1" customHeight="1">
      <c r="B38" s="26"/>
      <c r="I38" s="80"/>
      <c r="L38" s="26"/>
    </row>
    <row r="39" spans="2:12" s="1" customFormat="1" ht="25.35" hidden="1" customHeight="1">
      <c r="B39" s="26"/>
      <c r="C39" s="89"/>
      <c r="D39" s="90" t="s">
        <v>45</v>
      </c>
      <c r="E39" s="47"/>
      <c r="F39" s="47"/>
      <c r="G39" s="91" t="s">
        <v>46</v>
      </c>
      <c r="H39" s="92" t="s">
        <v>47</v>
      </c>
      <c r="I39" s="93"/>
      <c r="J39" s="94">
        <f>SUM(J30:J37)</f>
        <v>0</v>
      </c>
      <c r="K39" s="95"/>
      <c r="L39" s="26"/>
    </row>
    <row r="40" spans="2:12" s="1" customFormat="1" ht="14.45" hidden="1" customHeight="1">
      <c r="B40" s="35"/>
      <c r="C40" s="36"/>
      <c r="D40" s="36"/>
      <c r="E40" s="36"/>
      <c r="F40" s="36"/>
      <c r="G40" s="36"/>
      <c r="H40" s="36"/>
      <c r="I40" s="96"/>
      <c r="J40" s="36"/>
      <c r="K40" s="36"/>
      <c r="L40" s="26"/>
    </row>
    <row r="41" spans="2:12" hidden="1"/>
    <row r="42" spans="2:12" hidden="1"/>
    <row r="43" spans="2:12" hidden="1"/>
    <row r="44" spans="2:12" s="1" customFormat="1" ht="6.95" hidden="1" customHeight="1">
      <c r="B44" s="37"/>
      <c r="C44" s="38"/>
      <c r="D44" s="38"/>
      <c r="E44" s="38"/>
      <c r="F44" s="38"/>
      <c r="G44" s="38"/>
      <c r="H44" s="38"/>
      <c r="I44" s="97"/>
      <c r="J44" s="38"/>
      <c r="K44" s="38"/>
      <c r="L44" s="26"/>
    </row>
    <row r="45" spans="2:12" s="1" customFormat="1" ht="24.95" hidden="1" customHeight="1">
      <c r="B45" s="26"/>
      <c r="C45" s="16" t="s">
        <v>90</v>
      </c>
      <c r="I45" s="80"/>
      <c r="L45" s="26"/>
    </row>
    <row r="46" spans="2:12" s="1" customFormat="1" ht="6.95" hidden="1" customHeight="1">
      <c r="B46" s="26"/>
      <c r="I46" s="80"/>
      <c r="L46" s="26"/>
    </row>
    <row r="47" spans="2:12" s="1" customFormat="1" ht="12" hidden="1" customHeight="1">
      <c r="B47" s="26"/>
      <c r="C47" s="21" t="s">
        <v>16</v>
      </c>
      <c r="I47" s="80"/>
      <c r="L47" s="26"/>
    </row>
    <row r="48" spans="2:12" s="1" customFormat="1" ht="16.5" hidden="1" customHeight="1">
      <c r="B48" s="26"/>
      <c r="E48" s="202" t="str">
        <f>E7</f>
        <v>Rozšíření kapacit zázemí ZŠ Šlapanice - pavilon C (kuchyň) - vestavba trafostanice</v>
      </c>
      <c r="F48" s="203"/>
      <c r="G48" s="203"/>
      <c r="H48" s="203"/>
      <c r="I48" s="80"/>
      <c r="L48" s="26"/>
    </row>
    <row r="49" spans="2:47" s="1" customFormat="1" ht="12" hidden="1" customHeight="1">
      <c r="B49" s="26"/>
      <c r="C49" s="21" t="s">
        <v>88</v>
      </c>
      <c r="I49" s="80"/>
      <c r="L49" s="26"/>
    </row>
    <row r="50" spans="2:47" s="1" customFormat="1" ht="16.5" hidden="1" customHeight="1">
      <c r="B50" s="26"/>
      <c r="E50" s="188" t="str">
        <f>E9</f>
        <v>1. - Technologie trafostanice, elektroinstalace</v>
      </c>
      <c r="F50" s="187"/>
      <c r="G50" s="187"/>
      <c r="H50" s="187"/>
      <c r="I50" s="80"/>
      <c r="L50" s="26"/>
    </row>
    <row r="51" spans="2:47" s="1" customFormat="1" ht="6.95" hidden="1" customHeight="1">
      <c r="B51" s="26"/>
      <c r="I51" s="80"/>
      <c r="L51" s="26"/>
    </row>
    <row r="52" spans="2:47" s="1" customFormat="1" ht="12" hidden="1" customHeight="1">
      <c r="B52" s="26"/>
      <c r="C52" s="21" t="s">
        <v>20</v>
      </c>
      <c r="F52" s="12" t="str">
        <f>F12</f>
        <v>Šlapanice</v>
      </c>
      <c r="I52" s="81" t="s">
        <v>22</v>
      </c>
      <c r="J52" s="42" t="str">
        <f>IF(J12="","",J12)</f>
        <v>4. 2. 2019</v>
      </c>
      <c r="L52" s="26"/>
    </row>
    <row r="53" spans="2:47" s="1" customFormat="1" ht="6.95" hidden="1" customHeight="1">
      <c r="B53" s="26"/>
      <c r="I53" s="80"/>
      <c r="L53" s="26"/>
    </row>
    <row r="54" spans="2:47" s="1" customFormat="1" ht="13.7" hidden="1" customHeight="1">
      <c r="B54" s="26"/>
      <c r="C54" s="21" t="s">
        <v>24</v>
      </c>
      <c r="F54" s="12" t="str">
        <f>E15</f>
        <v>MěÚ Šlapanice</v>
      </c>
      <c r="I54" s="81" t="s">
        <v>30</v>
      </c>
      <c r="J54" s="24" t="str">
        <f>E21</f>
        <v>Puttner, s.r.o.</v>
      </c>
      <c r="L54" s="26"/>
    </row>
    <row r="55" spans="2:47" s="1" customFormat="1" ht="13.7" hidden="1" customHeight="1">
      <c r="B55" s="26"/>
      <c r="C55" s="21" t="s">
        <v>28</v>
      </c>
      <c r="F55" s="12" t="str">
        <f>IF(E18="","",E18)</f>
        <v>Vyplň údaj</v>
      </c>
      <c r="I55" s="81" t="s">
        <v>33</v>
      </c>
      <c r="J55" s="24" t="str">
        <f>E24</f>
        <v>Puttner, s.r.o.</v>
      </c>
      <c r="L55" s="26"/>
    </row>
    <row r="56" spans="2:47" s="1" customFormat="1" ht="10.35" hidden="1" customHeight="1">
      <c r="B56" s="26"/>
      <c r="I56" s="80"/>
      <c r="L56" s="26"/>
    </row>
    <row r="57" spans="2:47" s="1" customFormat="1" ht="29.25" hidden="1" customHeight="1">
      <c r="B57" s="26"/>
      <c r="C57" s="98" t="s">
        <v>91</v>
      </c>
      <c r="D57" s="89"/>
      <c r="E57" s="89"/>
      <c r="F57" s="89"/>
      <c r="G57" s="89"/>
      <c r="H57" s="89"/>
      <c r="I57" s="99"/>
      <c r="J57" s="100" t="s">
        <v>92</v>
      </c>
      <c r="K57" s="89"/>
      <c r="L57" s="26"/>
    </row>
    <row r="58" spans="2:47" s="1" customFormat="1" ht="10.35" hidden="1" customHeight="1">
      <c r="B58" s="26"/>
      <c r="I58" s="80"/>
      <c r="L58" s="26"/>
    </row>
    <row r="59" spans="2:47" s="1" customFormat="1" ht="22.9" hidden="1" customHeight="1">
      <c r="B59" s="26"/>
      <c r="C59" s="101" t="s">
        <v>93</v>
      </c>
      <c r="I59" s="80"/>
      <c r="J59" s="56">
        <f>J84</f>
        <v>0</v>
      </c>
      <c r="L59" s="26"/>
      <c r="AU59" s="12" t="s">
        <v>94</v>
      </c>
    </row>
    <row r="60" spans="2:47" s="7" customFormat="1" ht="24.95" hidden="1" customHeight="1">
      <c r="B60" s="102"/>
      <c r="D60" s="103" t="s">
        <v>95</v>
      </c>
      <c r="E60" s="104"/>
      <c r="F60" s="104"/>
      <c r="G60" s="104"/>
      <c r="H60" s="104"/>
      <c r="I60" s="105"/>
      <c r="J60" s="106">
        <f>J85</f>
        <v>0</v>
      </c>
      <c r="L60" s="102"/>
    </row>
    <row r="61" spans="2:47" s="8" customFormat="1" ht="19.899999999999999" hidden="1" customHeight="1">
      <c r="B61" s="107"/>
      <c r="D61" s="108" t="s">
        <v>96</v>
      </c>
      <c r="E61" s="109"/>
      <c r="F61" s="109"/>
      <c r="G61" s="109"/>
      <c r="H61" s="109"/>
      <c r="I61" s="110"/>
      <c r="J61" s="111">
        <f>J86</f>
        <v>0</v>
      </c>
      <c r="L61" s="107"/>
    </row>
    <row r="62" spans="2:47" s="7" customFormat="1" ht="24.95" hidden="1" customHeight="1">
      <c r="B62" s="102"/>
      <c r="D62" s="103" t="s">
        <v>97</v>
      </c>
      <c r="E62" s="104"/>
      <c r="F62" s="104"/>
      <c r="G62" s="104"/>
      <c r="H62" s="104"/>
      <c r="I62" s="105"/>
      <c r="J62" s="106">
        <f>J131</f>
        <v>0</v>
      </c>
      <c r="L62" s="102"/>
    </row>
    <row r="63" spans="2:47" s="8" customFormat="1" ht="19.899999999999999" hidden="1" customHeight="1">
      <c r="B63" s="107"/>
      <c r="D63" s="108" t="s">
        <v>98</v>
      </c>
      <c r="E63" s="109"/>
      <c r="F63" s="109"/>
      <c r="G63" s="109"/>
      <c r="H63" s="109"/>
      <c r="I63" s="110"/>
      <c r="J63" s="111">
        <f>J132</f>
        <v>0</v>
      </c>
      <c r="L63" s="107"/>
    </row>
    <row r="64" spans="2:47" s="8" customFormat="1" ht="19.899999999999999" hidden="1" customHeight="1">
      <c r="B64" s="107"/>
      <c r="D64" s="108" t="s">
        <v>99</v>
      </c>
      <c r="E64" s="109"/>
      <c r="F64" s="109"/>
      <c r="G64" s="109"/>
      <c r="H64" s="109"/>
      <c r="I64" s="110"/>
      <c r="J64" s="111">
        <f>J255</f>
        <v>0</v>
      </c>
      <c r="L64" s="107"/>
    </row>
    <row r="65" spans="2:12" s="1" customFormat="1" ht="21.75" hidden="1" customHeight="1">
      <c r="B65" s="26"/>
      <c r="I65" s="80"/>
      <c r="L65" s="26"/>
    </row>
    <row r="66" spans="2:12" s="1" customFormat="1" ht="6.95" hidden="1" customHeight="1">
      <c r="B66" s="35"/>
      <c r="C66" s="36"/>
      <c r="D66" s="36"/>
      <c r="E66" s="36"/>
      <c r="F66" s="36"/>
      <c r="G66" s="36"/>
      <c r="H66" s="36"/>
      <c r="I66" s="96"/>
      <c r="J66" s="36"/>
      <c r="K66" s="36"/>
      <c r="L66" s="26"/>
    </row>
    <row r="67" spans="2:12" hidden="1"/>
    <row r="68" spans="2:12" hidden="1"/>
    <row r="69" spans="2:12" hidden="1"/>
    <row r="70" spans="2:12" s="1" customFormat="1" ht="6.95" customHeight="1">
      <c r="B70" s="37"/>
      <c r="C70" s="38"/>
      <c r="D70" s="38"/>
      <c r="E70" s="38"/>
      <c r="F70" s="38"/>
      <c r="G70" s="38"/>
      <c r="H70" s="38"/>
      <c r="I70" s="97"/>
      <c r="J70" s="38"/>
      <c r="K70" s="38"/>
      <c r="L70" s="26"/>
    </row>
    <row r="71" spans="2:12" s="1" customFormat="1" ht="24.95" customHeight="1">
      <c r="B71" s="26"/>
      <c r="C71" s="16" t="s">
        <v>100</v>
      </c>
      <c r="I71" s="80"/>
      <c r="L71" s="26"/>
    </row>
    <row r="72" spans="2:12" s="1" customFormat="1" ht="6.95" customHeight="1">
      <c r="B72" s="26"/>
      <c r="I72" s="80"/>
      <c r="L72" s="26"/>
    </row>
    <row r="73" spans="2:12" s="1" customFormat="1" ht="12" customHeight="1">
      <c r="B73" s="26"/>
      <c r="C73" s="21" t="s">
        <v>16</v>
      </c>
      <c r="I73" s="80"/>
      <c r="L73" s="26"/>
    </row>
    <row r="74" spans="2:12" s="1" customFormat="1" ht="16.5" customHeight="1">
      <c r="B74" s="26"/>
      <c r="E74" s="202" t="str">
        <f>E7</f>
        <v>Rozšíření kapacit zázemí ZŠ Šlapanice - pavilon C (kuchyň) - vestavba trafostanice</v>
      </c>
      <c r="F74" s="203"/>
      <c r="G74" s="203"/>
      <c r="H74" s="203"/>
      <c r="I74" s="80"/>
      <c r="L74" s="26"/>
    </row>
    <row r="75" spans="2:12" s="1" customFormat="1" ht="12" customHeight="1">
      <c r="B75" s="26"/>
      <c r="C75" s="21" t="s">
        <v>88</v>
      </c>
      <c r="I75" s="80"/>
      <c r="L75" s="26"/>
    </row>
    <row r="76" spans="2:12" s="1" customFormat="1" ht="16.5" customHeight="1">
      <c r="B76" s="26"/>
      <c r="E76" s="188" t="str">
        <f>E9</f>
        <v>1. - Technologie trafostanice, elektroinstalace</v>
      </c>
      <c r="F76" s="187"/>
      <c r="G76" s="187"/>
      <c r="H76" s="187"/>
      <c r="I76" s="80"/>
      <c r="L76" s="26"/>
    </row>
    <row r="77" spans="2:12" s="1" customFormat="1" ht="6.95" customHeight="1">
      <c r="B77" s="26"/>
      <c r="I77" s="80"/>
      <c r="L77" s="26"/>
    </row>
    <row r="78" spans="2:12" s="1" customFormat="1" ht="12" customHeight="1">
      <c r="B78" s="26"/>
      <c r="C78" s="21" t="s">
        <v>20</v>
      </c>
      <c r="F78" s="12" t="str">
        <f>F12</f>
        <v>Šlapanice</v>
      </c>
      <c r="I78" s="81" t="s">
        <v>22</v>
      </c>
      <c r="J78" s="42" t="str">
        <f>IF(J12="","",J12)</f>
        <v>4. 2. 2019</v>
      </c>
      <c r="L78" s="26"/>
    </row>
    <row r="79" spans="2:12" s="1" customFormat="1" ht="6.95" customHeight="1">
      <c r="B79" s="26"/>
      <c r="I79" s="80"/>
      <c r="L79" s="26"/>
    </row>
    <row r="80" spans="2:12" s="1" customFormat="1" ht="13.7" customHeight="1">
      <c r="B80" s="26"/>
      <c r="C80" s="21" t="s">
        <v>24</v>
      </c>
      <c r="F80" s="12" t="str">
        <f>E15</f>
        <v>MěÚ Šlapanice</v>
      </c>
      <c r="I80" s="81" t="s">
        <v>30</v>
      </c>
      <c r="J80" s="24" t="str">
        <f>E21</f>
        <v>Puttner, s.r.o.</v>
      </c>
      <c r="L80" s="26"/>
    </row>
    <row r="81" spans="2:65" s="1" customFormat="1" ht="13.7" customHeight="1">
      <c r="B81" s="26"/>
      <c r="C81" s="21" t="s">
        <v>28</v>
      </c>
      <c r="F81" s="12" t="str">
        <f>IF(E18="","",E18)</f>
        <v>Vyplň údaj</v>
      </c>
      <c r="I81" s="81" t="s">
        <v>33</v>
      </c>
      <c r="J81" s="24" t="str">
        <f>E24</f>
        <v>Puttner, s.r.o.</v>
      </c>
      <c r="L81" s="26"/>
    </row>
    <row r="82" spans="2:65" s="1" customFormat="1" ht="10.35" customHeight="1">
      <c r="B82" s="26"/>
      <c r="I82" s="80"/>
      <c r="L82" s="26"/>
    </row>
    <row r="83" spans="2:65" s="9" customFormat="1" ht="29.25" customHeight="1">
      <c r="B83" s="112"/>
      <c r="C83" s="113" t="s">
        <v>101</v>
      </c>
      <c r="D83" s="114" t="s">
        <v>54</v>
      </c>
      <c r="E83" s="114" t="s">
        <v>50</v>
      </c>
      <c r="F83" s="114" t="s">
        <v>51</v>
      </c>
      <c r="G83" s="114" t="s">
        <v>102</v>
      </c>
      <c r="H83" s="114" t="s">
        <v>103</v>
      </c>
      <c r="I83" s="115" t="s">
        <v>104</v>
      </c>
      <c r="J83" s="116" t="s">
        <v>92</v>
      </c>
      <c r="K83" s="117" t="s">
        <v>105</v>
      </c>
      <c r="L83" s="112"/>
      <c r="M83" s="49" t="s">
        <v>1</v>
      </c>
      <c r="N83" s="50" t="s">
        <v>39</v>
      </c>
      <c r="O83" s="50" t="s">
        <v>106</v>
      </c>
      <c r="P83" s="50" t="s">
        <v>107</v>
      </c>
      <c r="Q83" s="50" t="s">
        <v>108</v>
      </c>
      <c r="R83" s="50" t="s">
        <v>109</v>
      </c>
      <c r="S83" s="50" t="s">
        <v>110</v>
      </c>
      <c r="T83" s="51" t="s">
        <v>111</v>
      </c>
    </row>
    <row r="84" spans="2:65" s="1" customFormat="1" ht="22.9" customHeight="1">
      <c r="B84" s="26"/>
      <c r="C84" s="54" t="s">
        <v>112</v>
      </c>
      <c r="I84" s="80"/>
      <c r="J84" s="118">
        <f>BK84</f>
        <v>0</v>
      </c>
      <c r="L84" s="26"/>
      <c r="M84" s="52"/>
      <c r="N84" s="43"/>
      <c r="O84" s="43"/>
      <c r="P84" s="119">
        <f>P85+P131</f>
        <v>0</v>
      </c>
      <c r="Q84" s="43"/>
      <c r="R84" s="119">
        <f>R85+R131</f>
        <v>0.24639000000000003</v>
      </c>
      <c r="S84" s="43"/>
      <c r="T84" s="120">
        <f>T85+T131</f>
        <v>0</v>
      </c>
      <c r="AT84" s="12" t="s">
        <v>68</v>
      </c>
      <c r="AU84" s="12" t="s">
        <v>94</v>
      </c>
      <c r="BK84" s="121">
        <f>BK85+BK131</f>
        <v>0</v>
      </c>
    </row>
    <row r="85" spans="2:65" s="10" customFormat="1" ht="25.9" customHeight="1">
      <c r="B85" s="122"/>
      <c r="D85" s="123" t="s">
        <v>68</v>
      </c>
      <c r="E85" s="124" t="s">
        <v>113</v>
      </c>
      <c r="F85" s="124" t="s">
        <v>114</v>
      </c>
      <c r="I85" s="125"/>
      <c r="J85" s="126">
        <f>BK85</f>
        <v>0</v>
      </c>
      <c r="L85" s="122"/>
      <c r="M85" s="127"/>
      <c r="N85" s="128"/>
      <c r="O85" s="128"/>
      <c r="P85" s="129">
        <f>P86</f>
        <v>0</v>
      </c>
      <c r="Q85" s="128"/>
      <c r="R85" s="129">
        <f>R86</f>
        <v>3.7429999999999998E-2</v>
      </c>
      <c r="S85" s="128"/>
      <c r="T85" s="130">
        <f>T86</f>
        <v>0</v>
      </c>
      <c r="AR85" s="123" t="s">
        <v>79</v>
      </c>
      <c r="AT85" s="131" t="s">
        <v>68</v>
      </c>
      <c r="AU85" s="131" t="s">
        <v>69</v>
      </c>
      <c r="AY85" s="123" t="s">
        <v>115</v>
      </c>
      <c r="BK85" s="132">
        <f>BK86</f>
        <v>0</v>
      </c>
    </row>
    <row r="86" spans="2:65" s="10" customFormat="1" ht="22.9" customHeight="1">
      <c r="B86" s="122"/>
      <c r="D86" s="123" t="s">
        <v>68</v>
      </c>
      <c r="E86" s="133" t="s">
        <v>116</v>
      </c>
      <c r="F86" s="133" t="s">
        <v>117</v>
      </c>
      <c r="I86" s="125"/>
      <c r="J86" s="134">
        <f>BK86</f>
        <v>0</v>
      </c>
      <c r="L86" s="122"/>
      <c r="M86" s="127"/>
      <c r="N86" s="128"/>
      <c r="O86" s="128"/>
      <c r="P86" s="129">
        <f>SUM(P87:P130)</f>
        <v>0</v>
      </c>
      <c r="Q86" s="128"/>
      <c r="R86" s="129">
        <f>SUM(R87:R130)</f>
        <v>3.7429999999999998E-2</v>
      </c>
      <c r="S86" s="128"/>
      <c r="T86" s="130">
        <f>SUM(T87:T130)</f>
        <v>0</v>
      </c>
      <c r="AR86" s="123" t="s">
        <v>79</v>
      </c>
      <c r="AT86" s="131" t="s">
        <v>68</v>
      </c>
      <c r="AU86" s="131" t="s">
        <v>77</v>
      </c>
      <c r="AY86" s="123" t="s">
        <v>115</v>
      </c>
      <c r="BK86" s="132">
        <f>SUM(BK87:BK130)</f>
        <v>0</v>
      </c>
    </row>
    <row r="87" spans="2:65" s="1" customFormat="1" ht="16.5" customHeight="1">
      <c r="B87" s="135"/>
      <c r="C87" s="136" t="s">
        <v>77</v>
      </c>
      <c r="D87" s="136" t="s">
        <v>118</v>
      </c>
      <c r="E87" s="137" t="s">
        <v>119</v>
      </c>
      <c r="F87" s="138" t="s">
        <v>120</v>
      </c>
      <c r="G87" s="139" t="s">
        <v>121</v>
      </c>
      <c r="H87" s="140">
        <v>18</v>
      </c>
      <c r="I87" s="141"/>
      <c r="J87" s="142">
        <f>ROUND(I87*H87,2)</f>
        <v>0</v>
      </c>
      <c r="K87" s="138" t="s">
        <v>122</v>
      </c>
      <c r="L87" s="143"/>
      <c r="M87" s="144" t="s">
        <v>1</v>
      </c>
      <c r="N87" s="145" t="s">
        <v>40</v>
      </c>
      <c r="O87" s="45"/>
      <c r="P87" s="146">
        <f>O87*H87</f>
        <v>0</v>
      </c>
      <c r="Q87" s="146">
        <v>1.7000000000000001E-4</v>
      </c>
      <c r="R87" s="146">
        <f>Q87*H87</f>
        <v>3.0600000000000002E-3</v>
      </c>
      <c r="S87" s="146">
        <v>0</v>
      </c>
      <c r="T87" s="147">
        <f>S87*H87</f>
        <v>0</v>
      </c>
      <c r="AR87" s="12" t="s">
        <v>123</v>
      </c>
      <c r="AT87" s="12" t="s">
        <v>118</v>
      </c>
      <c r="AU87" s="12" t="s">
        <v>79</v>
      </c>
      <c r="AY87" s="12" t="s">
        <v>115</v>
      </c>
      <c r="BE87" s="148">
        <f>IF(N87="základní",J87,0)</f>
        <v>0</v>
      </c>
      <c r="BF87" s="148">
        <f>IF(N87="snížená",J87,0)</f>
        <v>0</v>
      </c>
      <c r="BG87" s="148">
        <f>IF(N87="zákl. přenesená",J87,0)</f>
        <v>0</v>
      </c>
      <c r="BH87" s="148">
        <f>IF(N87="sníž. přenesená",J87,0)</f>
        <v>0</v>
      </c>
      <c r="BI87" s="148">
        <f>IF(N87="nulová",J87,0)</f>
        <v>0</v>
      </c>
      <c r="BJ87" s="12" t="s">
        <v>77</v>
      </c>
      <c r="BK87" s="148">
        <f>ROUND(I87*H87,2)</f>
        <v>0</v>
      </c>
      <c r="BL87" s="12" t="s">
        <v>124</v>
      </c>
      <c r="BM87" s="12" t="s">
        <v>125</v>
      </c>
    </row>
    <row r="88" spans="2:65" s="1" customFormat="1">
      <c r="B88" s="26"/>
      <c r="D88" s="149" t="s">
        <v>126</v>
      </c>
      <c r="F88" s="150" t="s">
        <v>120</v>
      </c>
      <c r="I88" s="80"/>
      <c r="L88" s="26"/>
      <c r="M88" s="151"/>
      <c r="N88" s="45"/>
      <c r="O88" s="45"/>
      <c r="P88" s="45"/>
      <c r="Q88" s="45"/>
      <c r="R88" s="45"/>
      <c r="S88" s="45"/>
      <c r="T88" s="46"/>
      <c r="AT88" s="12" t="s">
        <v>126</v>
      </c>
      <c r="AU88" s="12" t="s">
        <v>79</v>
      </c>
    </row>
    <row r="89" spans="2:65" s="1" customFormat="1" ht="16.5" customHeight="1">
      <c r="B89" s="135"/>
      <c r="C89" s="136" t="s">
        <v>79</v>
      </c>
      <c r="D89" s="136" t="s">
        <v>118</v>
      </c>
      <c r="E89" s="137" t="s">
        <v>127</v>
      </c>
      <c r="F89" s="138" t="s">
        <v>128</v>
      </c>
      <c r="G89" s="139" t="s">
        <v>121</v>
      </c>
      <c r="H89" s="140">
        <v>35</v>
      </c>
      <c r="I89" s="141"/>
      <c r="J89" s="142">
        <f>ROUND(I89*H89,2)</f>
        <v>0</v>
      </c>
      <c r="K89" s="138" t="s">
        <v>122</v>
      </c>
      <c r="L89" s="143"/>
      <c r="M89" s="144" t="s">
        <v>1</v>
      </c>
      <c r="N89" s="145" t="s">
        <v>40</v>
      </c>
      <c r="O89" s="45"/>
      <c r="P89" s="146">
        <f>O89*H89</f>
        <v>0</v>
      </c>
      <c r="Q89" s="146">
        <v>1.2E-4</v>
      </c>
      <c r="R89" s="146">
        <f>Q89*H89</f>
        <v>4.1999999999999997E-3</v>
      </c>
      <c r="S89" s="146">
        <v>0</v>
      </c>
      <c r="T89" s="147">
        <f>S89*H89</f>
        <v>0</v>
      </c>
      <c r="AR89" s="12" t="s">
        <v>123</v>
      </c>
      <c r="AT89" s="12" t="s">
        <v>118</v>
      </c>
      <c r="AU89" s="12" t="s">
        <v>79</v>
      </c>
      <c r="AY89" s="12" t="s">
        <v>115</v>
      </c>
      <c r="BE89" s="148">
        <f>IF(N89="základní",J89,0)</f>
        <v>0</v>
      </c>
      <c r="BF89" s="148">
        <f>IF(N89="snížená",J89,0)</f>
        <v>0</v>
      </c>
      <c r="BG89" s="148">
        <f>IF(N89="zákl. přenesená",J89,0)</f>
        <v>0</v>
      </c>
      <c r="BH89" s="148">
        <f>IF(N89="sníž. přenesená",J89,0)</f>
        <v>0</v>
      </c>
      <c r="BI89" s="148">
        <f>IF(N89="nulová",J89,0)</f>
        <v>0</v>
      </c>
      <c r="BJ89" s="12" t="s">
        <v>77</v>
      </c>
      <c r="BK89" s="148">
        <f>ROUND(I89*H89,2)</f>
        <v>0</v>
      </c>
      <c r="BL89" s="12" t="s">
        <v>124</v>
      </c>
      <c r="BM89" s="12" t="s">
        <v>129</v>
      </c>
    </row>
    <row r="90" spans="2:65" s="1" customFormat="1">
      <c r="B90" s="26"/>
      <c r="D90" s="149" t="s">
        <v>126</v>
      </c>
      <c r="F90" s="150" t="s">
        <v>128</v>
      </c>
      <c r="I90" s="80"/>
      <c r="L90" s="26"/>
      <c r="M90" s="151"/>
      <c r="N90" s="45"/>
      <c r="O90" s="45"/>
      <c r="P90" s="45"/>
      <c r="Q90" s="45"/>
      <c r="R90" s="45"/>
      <c r="S90" s="45"/>
      <c r="T90" s="46"/>
      <c r="AT90" s="12" t="s">
        <v>126</v>
      </c>
      <c r="AU90" s="12" t="s">
        <v>79</v>
      </c>
    </row>
    <row r="91" spans="2:65" s="1" customFormat="1" ht="16.5" customHeight="1">
      <c r="B91" s="135"/>
      <c r="C91" s="136" t="s">
        <v>130</v>
      </c>
      <c r="D91" s="136" t="s">
        <v>118</v>
      </c>
      <c r="E91" s="137" t="s">
        <v>131</v>
      </c>
      <c r="F91" s="138" t="s">
        <v>132</v>
      </c>
      <c r="G91" s="139" t="s">
        <v>133</v>
      </c>
      <c r="H91" s="140">
        <v>2</v>
      </c>
      <c r="I91" s="141"/>
      <c r="J91" s="142">
        <f>ROUND(I91*H91,2)</f>
        <v>0</v>
      </c>
      <c r="K91" s="138" t="s">
        <v>122</v>
      </c>
      <c r="L91" s="143"/>
      <c r="M91" s="144" t="s">
        <v>1</v>
      </c>
      <c r="N91" s="145" t="s">
        <v>40</v>
      </c>
      <c r="O91" s="45"/>
      <c r="P91" s="146">
        <f>O91*H91</f>
        <v>0</v>
      </c>
      <c r="Q91" s="146">
        <v>4.0000000000000001E-3</v>
      </c>
      <c r="R91" s="146">
        <f>Q91*H91</f>
        <v>8.0000000000000002E-3</v>
      </c>
      <c r="S91" s="146">
        <v>0</v>
      </c>
      <c r="T91" s="147">
        <f>S91*H91</f>
        <v>0</v>
      </c>
      <c r="AR91" s="12" t="s">
        <v>123</v>
      </c>
      <c r="AT91" s="12" t="s">
        <v>118</v>
      </c>
      <c r="AU91" s="12" t="s">
        <v>79</v>
      </c>
      <c r="AY91" s="12" t="s">
        <v>115</v>
      </c>
      <c r="BE91" s="148">
        <f>IF(N91="základní",J91,0)</f>
        <v>0</v>
      </c>
      <c r="BF91" s="148">
        <f>IF(N91="snížená",J91,0)</f>
        <v>0</v>
      </c>
      <c r="BG91" s="148">
        <f>IF(N91="zákl. přenesená",J91,0)</f>
        <v>0</v>
      </c>
      <c r="BH91" s="148">
        <f>IF(N91="sníž. přenesená",J91,0)</f>
        <v>0</v>
      </c>
      <c r="BI91" s="148">
        <f>IF(N91="nulová",J91,0)</f>
        <v>0</v>
      </c>
      <c r="BJ91" s="12" t="s">
        <v>77</v>
      </c>
      <c r="BK91" s="148">
        <f>ROUND(I91*H91,2)</f>
        <v>0</v>
      </c>
      <c r="BL91" s="12" t="s">
        <v>124</v>
      </c>
      <c r="BM91" s="12" t="s">
        <v>134</v>
      </c>
    </row>
    <row r="92" spans="2:65" s="1" customFormat="1">
      <c r="B92" s="26"/>
      <c r="D92" s="149" t="s">
        <v>126</v>
      </c>
      <c r="F92" s="150" t="s">
        <v>135</v>
      </c>
      <c r="I92" s="80"/>
      <c r="L92" s="26"/>
      <c r="M92" s="151"/>
      <c r="N92" s="45"/>
      <c r="O92" s="45"/>
      <c r="P92" s="45"/>
      <c r="Q92" s="45"/>
      <c r="R92" s="45"/>
      <c r="S92" s="45"/>
      <c r="T92" s="46"/>
      <c r="AT92" s="12" t="s">
        <v>126</v>
      </c>
      <c r="AU92" s="12" t="s">
        <v>79</v>
      </c>
    </row>
    <row r="93" spans="2:65" s="1" customFormat="1" ht="16.5" customHeight="1">
      <c r="B93" s="135"/>
      <c r="C93" s="152" t="s">
        <v>136</v>
      </c>
      <c r="D93" s="152" t="s">
        <v>137</v>
      </c>
      <c r="E93" s="153" t="s">
        <v>138</v>
      </c>
      <c r="F93" s="154" t="s">
        <v>139</v>
      </c>
      <c r="G93" s="155" t="s">
        <v>121</v>
      </c>
      <c r="H93" s="156">
        <v>48</v>
      </c>
      <c r="I93" s="157"/>
      <c r="J93" s="158">
        <f>ROUND(I93*H93,2)</f>
        <v>0</v>
      </c>
      <c r="K93" s="154" t="s">
        <v>122</v>
      </c>
      <c r="L93" s="26"/>
      <c r="M93" s="159" t="s">
        <v>1</v>
      </c>
      <c r="N93" s="160" t="s">
        <v>40</v>
      </c>
      <c r="O93" s="45"/>
      <c r="P93" s="146">
        <f>O93*H93</f>
        <v>0</v>
      </c>
      <c r="Q93" s="146">
        <v>0</v>
      </c>
      <c r="R93" s="146">
        <f>Q93*H93</f>
        <v>0</v>
      </c>
      <c r="S93" s="146">
        <v>0</v>
      </c>
      <c r="T93" s="147">
        <f>S93*H93</f>
        <v>0</v>
      </c>
      <c r="AR93" s="12" t="s">
        <v>124</v>
      </c>
      <c r="AT93" s="12" t="s">
        <v>137</v>
      </c>
      <c r="AU93" s="12" t="s">
        <v>79</v>
      </c>
      <c r="AY93" s="12" t="s">
        <v>115</v>
      </c>
      <c r="BE93" s="148">
        <f>IF(N93="základní",J93,0)</f>
        <v>0</v>
      </c>
      <c r="BF93" s="148">
        <f>IF(N93="snížená",J93,0)</f>
        <v>0</v>
      </c>
      <c r="BG93" s="148">
        <f>IF(N93="zákl. přenesená",J93,0)</f>
        <v>0</v>
      </c>
      <c r="BH93" s="148">
        <f>IF(N93="sníž. přenesená",J93,0)</f>
        <v>0</v>
      </c>
      <c r="BI93" s="148">
        <f>IF(N93="nulová",J93,0)</f>
        <v>0</v>
      </c>
      <c r="BJ93" s="12" t="s">
        <v>77</v>
      </c>
      <c r="BK93" s="148">
        <f>ROUND(I93*H93,2)</f>
        <v>0</v>
      </c>
      <c r="BL93" s="12" t="s">
        <v>124</v>
      </c>
      <c r="BM93" s="12" t="s">
        <v>140</v>
      </c>
    </row>
    <row r="94" spans="2:65" s="1" customFormat="1" ht="19.5">
      <c r="B94" s="26"/>
      <c r="D94" s="149" t="s">
        <v>126</v>
      </c>
      <c r="F94" s="150" t="s">
        <v>141</v>
      </c>
      <c r="I94" s="80"/>
      <c r="L94" s="26"/>
      <c r="M94" s="151"/>
      <c r="N94" s="45"/>
      <c r="O94" s="45"/>
      <c r="P94" s="45"/>
      <c r="Q94" s="45"/>
      <c r="R94" s="45"/>
      <c r="S94" s="45"/>
      <c r="T94" s="46"/>
      <c r="AT94" s="12" t="s">
        <v>126</v>
      </c>
      <c r="AU94" s="12" t="s">
        <v>79</v>
      </c>
    </row>
    <row r="95" spans="2:65" s="1" customFormat="1" ht="16.5" customHeight="1">
      <c r="B95" s="135"/>
      <c r="C95" s="136" t="s">
        <v>142</v>
      </c>
      <c r="D95" s="136" t="s">
        <v>118</v>
      </c>
      <c r="E95" s="137" t="s">
        <v>143</v>
      </c>
      <c r="F95" s="138" t="s">
        <v>144</v>
      </c>
      <c r="G95" s="139" t="s">
        <v>1</v>
      </c>
      <c r="H95" s="140">
        <v>48</v>
      </c>
      <c r="I95" s="141"/>
      <c r="J95" s="142">
        <f>ROUND(I95*H95,2)</f>
        <v>0</v>
      </c>
      <c r="K95" s="138" t="s">
        <v>1</v>
      </c>
      <c r="L95" s="143"/>
      <c r="M95" s="144" t="s">
        <v>1</v>
      </c>
      <c r="N95" s="145" t="s">
        <v>40</v>
      </c>
      <c r="O95" s="45"/>
      <c r="P95" s="146">
        <f>O95*H95</f>
        <v>0</v>
      </c>
      <c r="Q95" s="146">
        <v>0</v>
      </c>
      <c r="R95" s="146">
        <f>Q95*H95</f>
        <v>0</v>
      </c>
      <c r="S95" s="146">
        <v>0</v>
      </c>
      <c r="T95" s="147">
        <f>S95*H95</f>
        <v>0</v>
      </c>
      <c r="AR95" s="12" t="s">
        <v>123</v>
      </c>
      <c r="AT95" s="12" t="s">
        <v>118</v>
      </c>
      <c r="AU95" s="12" t="s">
        <v>79</v>
      </c>
      <c r="AY95" s="12" t="s">
        <v>115</v>
      </c>
      <c r="BE95" s="148">
        <f>IF(N95="základní",J95,0)</f>
        <v>0</v>
      </c>
      <c r="BF95" s="148">
        <f>IF(N95="snížená",J95,0)</f>
        <v>0</v>
      </c>
      <c r="BG95" s="148">
        <f>IF(N95="zákl. přenesená",J95,0)</f>
        <v>0</v>
      </c>
      <c r="BH95" s="148">
        <f>IF(N95="sníž. přenesená",J95,0)</f>
        <v>0</v>
      </c>
      <c r="BI95" s="148">
        <f>IF(N95="nulová",J95,0)</f>
        <v>0</v>
      </c>
      <c r="BJ95" s="12" t="s">
        <v>77</v>
      </c>
      <c r="BK95" s="148">
        <f>ROUND(I95*H95,2)</f>
        <v>0</v>
      </c>
      <c r="BL95" s="12" t="s">
        <v>124</v>
      </c>
      <c r="BM95" s="12" t="s">
        <v>145</v>
      </c>
    </row>
    <row r="96" spans="2:65" s="1" customFormat="1">
      <c r="B96" s="26"/>
      <c r="D96" s="149" t="s">
        <v>126</v>
      </c>
      <c r="F96" s="150" t="s">
        <v>146</v>
      </c>
      <c r="I96" s="80"/>
      <c r="L96" s="26"/>
      <c r="M96" s="151"/>
      <c r="N96" s="45"/>
      <c r="O96" s="45"/>
      <c r="P96" s="45"/>
      <c r="Q96" s="45"/>
      <c r="R96" s="45"/>
      <c r="S96" s="45"/>
      <c r="T96" s="46"/>
      <c r="AT96" s="12" t="s">
        <v>126</v>
      </c>
      <c r="AU96" s="12" t="s">
        <v>79</v>
      </c>
    </row>
    <row r="97" spans="2:65" s="1" customFormat="1" ht="16.5" customHeight="1">
      <c r="B97" s="135"/>
      <c r="C97" s="152" t="s">
        <v>147</v>
      </c>
      <c r="D97" s="152" t="s">
        <v>137</v>
      </c>
      <c r="E97" s="153" t="s">
        <v>143</v>
      </c>
      <c r="F97" s="154" t="s">
        <v>148</v>
      </c>
      <c r="G97" s="155" t="s">
        <v>133</v>
      </c>
      <c r="H97" s="156">
        <v>48</v>
      </c>
      <c r="I97" s="157"/>
      <c r="J97" s="158">
        <f>ROUND(I97*H97,2)</f>
        <v>0</v>
      </c>
      <c r="K97" s="154" t="s">
        <v>1</v>
      </c>
      <c r="L97" s="26"/>
      <c r="M97" s="159" t="s">
        <v>1</v>
      </c>
      <c r="N97" s="160" t="s">
        <v>40</v>
      </c>
      <c r="O97" s="45"/>
      <c r="P97" s="146">
        <f>O97*H97</f>
        <v>0</v>
      </c>
      <c r="Q97" s="146">
        <v>0</v>
      </c>
      <c r="R97" s="146">
        <f>Q97*H97</f>
        <v>0</v>
      </c>
      <c r="S97" s="146">
        <v>0</v>
      </c>
      <c r="T97" s="147">
        <f>S97*H97</f>
        <v>0</v>
      </c>
      <c r="AR97" s="12" t="s">
        <v>124</v>
      </c>
      <c r="AT97" s="12" t="s">
        <v>137</v>
      </c>
      <c r="AU97" s="12" t="s">
        <v>79</v>
      </c>
      <c r="AY97" s="12" t="s">
        <v>115</v>
      </c>
      <c r="BE97" s="148">
        <f>IF(N97="základní",J97,0)</f>
        <v>0</v>
      </c>
      <c r="BF97" s="148">
        <f>IF(N97="snížená",J97,0)</f>
        <v>0</v>
      </c>
      <c r="BG97" s="148">
        <f>IF(N97="zákl. přenesená",J97,0)</f>
        <v>0</v>
      </c>
      <c r="BH97" s="148">
        <f>IF(N97="sníž. přenesená",J97,0)</f>
        <v>0</v>
      </c>
      <c r="BI97" s="148">
        <f>IF(N97="nulová",J97,0)</f>
        <v>0</v>
      </c>
      <c r="BJ97" s="12" t="s">
        <v>77</v>
      </c>
      <c r="BK97" s="148">
        <f>ROUND(I97*H97,2)</f>
        <v>0</v>
      </c>
      <c r="BL97" s="12" t="s">
        <v>124</v>
      </c>
      <c r="BM97" s="12" t="s">
        <v>149</v>
      </c>
    </row>
    <row r="98" spans="2:65" s="1" customFormat="1">
      <c r="B98" s="26"/>
      <c r="D98" s="149" t="s">
        <v>126</v>
      </c>
      <c r="F98" s="150" t="s">
        <v>148</v>
      </c>
      <c r="I98" s="80"/>
      <c r="L98" s="26"/>
      <c r="M98" s="151"/>
      <c r="N98" s="45"/>
      <c r="O98" s="45"/>
      <c r="P98" s="45"/>
      <c r="Q98" s="45"/>
      <c r="R98" s="45"/>
      <c r="S98" s="45"/>
      <c r="T98" s="46"/>
      <c r="AT98" s="12" t="s">
        <v>126</v>
      </c>
      <c r="AU98" s="12" t="s">
        <v>79</v>
      </c>
    </row>
    <row r="99" spans="2:65" s="1" customFormat="1" ht="16.5" customHeight="1">
      <c r="B99" s="135"/>
      <c r="C99" s="152" t="s">
        <v>150</v>
      </c>
      <c r="D99" s="152" t="s">
        <v>137</v>
      </c>
      <c r="E99" s="153" t="s">
        <v>151</v>
      </c>
      <c r="F99" s="154" t="s">
        <v>152</v>
      </c>
      <c r="G99" s="155" t="s">
        <v>133</v>
      </c>
      <c r="H99" s="156">
        <v>1</v>
      </c>
      <c r="I99" s="157"/>
      <c r="J99" s="158">
        <f>ROUND(I99*H99,2)</f>
        <v>0</v>
      </c>
      <c r="K99" s="154" t="s">
        <v>122</v>
      </c>
      <c r="L99" s="26"/>
      <c r="M99" s="159" t="s">
        <v>1</v>
      </c>
      <c r="N99" s="160" t="s">
        <v>40</v>
      </c>
      <c r="O99" s="45"/>
      <c r="P99" s="146">
        <f>O99*H99</f>
        <v>0</v>
      </c>
      <c r="Q99" s="146">
        <v>0</v>
      </c>
      <c r="R99" s="146">
        <f>Q99*H99</f>
        <v>0</v>
      </c>
      <c r="S99" s="146">
        <v>0</v>
      </c>
      <c r="T99" s="147">
        <f>S99*H99</f>
        <v>0</v>
      </c>
      <c r="AR99" s="12" t="s">
        <v>124</v>
      </c>
      <c r="AT99" s="12" t="s">
        <v>137</v>
      </c>
      <c r="AU99" s="12" t="s">
        <v>79</v>
      </c>
      <c r="AY99" s="12" t="s">
        <v>115</v>
      </c>
      <c r="BE99" s="148">
        <f>IF(N99="základní",J99,0)</f>
        <v>0</v>
      </c>
      <c r="BF99" s="148">
        <f>IF(N99="snížená",J99,0)</f>
        <v>0</v>
      </c>
      <c r="BG99" s="148">
        <f>IF(N99="zákl. přenesená",J99,0)</f>
        <v>0</v>
      </c>
      <c r="BH99" s="148">
        <f>IF(N99="sníž. přenesená",J99,0)</f>
        <v>0</v>
      </c>
      <c r="BI99" s="148">
        <f>IF(N99="nulová",J99,0)</f>
        <v>0</v>
      </c>
      <c r="BJ99" s="12" t="s">
        <v>77</v>
      </c>
      <c r="BK99" s="148">
        <f>ROUND(I99*H99,2)</f>
        <v>0</v>
      </c>
      <c r="BL99" s="12" t="s">
        <v>124</v>
      </c>
      <c r="BM99" s="12" t="s">
        <v>153</v>
      </c>
    </row>
    <row r="100" spans="2:65" s="1" customFormat="1" ht="19.5">
      <c r="B100" s="26"/>
      <c r="D100" s="149" t="s">
        <v>126</v>
      </c>
      <c r="F100" s="150" t="s">
        <v>154</v>
      </c>
      <c r="I100" s="80"/>
      <c r="L100" s="26"/>
      <c r="M100" s="151"/>
      <c r="N100" s="45"/>
      <c r="O100" s="45"/>
      <c r="P100" s="45"/>
      <c r="Q100" s="45"/>
      <c r="R100" s="45"/>
      <c r="S100" s="45"/>
      <c r="T100" s="46"/>
      <c r="AT100" s="12" t="s">
        <v>126</v>
      </c>
      <c r="AU100" s="12" t="s">
        <v>79</v>
      </c>
    </row>
    <row r="101" spans="2:65" s="1" customFormat="1" ht="16.5" customHeight="1">
      <c r="B101" s="135"/>
      <c r="C101" s="152" t="s">
        <v>155</v>
      </c>
      <c r="D101" s="152" t="s">
        <v>137</v>
      </c>
      <c r="E101" s="153" t="s">
        <v>156</v>
      </c>
      <c r="F101" s="154" t="s">
        <v>157</v>
      </c>
      <c r="G101" s="155" t="s">
        <v>121</v>
      </c>
      <c r="H101" s="156">
        <v>53</v>
      </c>
      <c r="I101" s="157"/>
      <c r="J101" s="158">
        <f>ROUND(I101*H101,2)</f>
        <v>0</v>
      </c>
      <c r="K101" s="154" t="s">
        <v>122</v>
      </c>
      <c r="L101" s="26"/>
      <c r="M101" s="159" t="s">
        <v>1</v>
      </c>
      <c r="N101" s="160" t="s">
        <v>40</v>
      </c>
      <c r="O101" s="45"/>
      <c r="P101" s="146">
        <f>O101*H101</f>
        <v>0</v>
      </c>
      <c r="Q101" s="146">
        <v>0</v>
      </c>
      <c r="R101" s="146">
        <f>Q101*H101</f>
        <v>0</v>
      </c>
      <c r="S101" s="146">
        <v>0</v>
      </c>
      <c r="T101" s="147">
        <f>S101*H101</f>
        <v>0</v>
      </c>
      <c r="AR101" s="12" t="s">
        <v>124</v>
      </c>
      <c r="AT101" s="12" t="s">
        <v>137</v>
      </c>
      <c r="AU101" s="12" t="s">
        <v>79</v>
      </c>
      <c r="AY101" s="12" t="s">
        <v>115</v>
      </c>
      <c r="BE101" s="148">
        <f>IF(N101="základní",J101,0)</f>
        <v>0</v>
      </c>
      <c r="BF101" s="148">
        <f>IF(N101="snížená",J101,0)</f>
        <v>0</v>
      </c>
      <c r="BG101" s="148">
        <f>IF(N101="zákl. přenesená",J101,0)</f>
        <v>0</v>
      </c>
      <c r="BH101" s="148">
        <f>IF(N101="sníž. přenesená",J101,0)</f>
        <v>0</v>
      </c>
      <c r="BI101" s="148">
        <f>IF(N101="nulová",J101,0)</f>
        <v>0</v>
      </c>
      <c r="BJ101" s="12" t="s">
        <v>77</v>
      </c>
      <c r="BK101" s="148">
        <f>ROUND(I101*H101,2)</f>
        <v>0</v>
      </c>
      <c r="BL101" s="12" t="s">
        <v>124</v>
      </c>
      <c r="BM101" s="12" t="s">
        <v>158</v>
      </c>
    </row>
    <row r="102" spans="2:65" s="1" customFormat="1" ht="19.5">
      <c r="B102" s="26"/>
      <c r="D102" s="149" t="s">
        <v>126</v>
      </c>
      <c r="F102" s="150" t="s">
        <v>159</v>
      </c>
      <c r="I102" s="80"/>
      <c r="L102" s="26"/>
      <c r="M102" s="151"/>
      <c r="N102" s="45"/>
      <c r="O102" s="45"/>
      <c r="P102" s="45"/>
      <c r="Q102" s="45"/>
      <c r="R102" s="45"/>
      <c r="S102" s="45"/>
      <c r="T102" s="46"/>
      <c r="AT102" s="12" t="s">
        <v>126</v>
      </c>
      <c r="AU102" s="12" t="s">
        <v>79</v>
      </c>
    </row>
    <row r="103" spans="2:65" s="1" customFormat="1" ht="16.5" customHeight="1">
      <c r="B103" s="135"/>
      <c r="C103" s="136" t="s">
        <v>160</v>
      </c>
      <c r="D103" s="136" t="s">
        <v>118</v>
      </c>
      <c r="E103" s="137" t="s">
        <v>161</v>
      </c>
      <c r="F103" s="138" t="s">
        <v>162</v>
      </c>
      <c r="G103" s="139" t="s">
        <v>133</v>
      </c>
      <c r="H103" s="140">
        <v>3</v>
      </c>
      <c r="I103" s="141"/>
      <c r="J103" s="142">
        <f>ROUND(I103*H103,2)</f>
        <v>0</v>
      </c>
      <c r="K103" s="138" t="s">
        <v>1</v>
      </c>
      <c r="L103" s="143"/>
      <c r="M103" s="144" t="s">
        <v>1</v>
      </c>
      <c r="N103" s="145" t="s">
        <v>40</v>
      </c>
      <c r="O103" s="45"/>
      <c r="P103" s="146">
        <f>O103*H103</f>
        <v>0</v>
      </c>
      <c r="Q103" s="146">
        <v>0</v>
      </c>
      <c r="R103" s="146">
        <f>Q103*H103</f>
        <v>0</v>
      </c>
      <c r="S103" s="146">
        <v>0</v>
      </c>
      <c r="T103" s="147">
        <f>S103*H103</f>
        <v>0</v>
      </c>
      <c r="AR103" s="12" t="s">
        <v>123</v>
      </c>
      <c r="AT103" s="12" t="s">
        <v>118</v>
      </c>
      <c r="AU103" s="12" t="s">
        <v>79</v>
      </c>
      <c r="AY103" s="12" t="s">
        <v>115</v>
      </c>
      <c r="BE103" s="148">
        <f>IF(N103="základní",J103,0)</f>
        <v>0</v>
      </c>
      <c r="BF103" s="148">
        <f>IF(N103="snížená",J103,0)</f>
        <v>0</v>
      </c>
      <c r="BG103" s="148">
        <f>IF(N103="zákl. přenesená",J103,0)</f>
        <v>0</v>
      </c>
      <c r="BH103" s="148">
        <f>IF(N103="sníž. přenesená",J103,0)</f>
        <v>0</v>
      </c>
      <c r="BI103" s="148">
        <f>IF(N103="nulová",J103,0)</f>
        <v>0</v>
      </c>
      <c r="BJ103" s="12" t="s">
        <v>77</v>
      </c>
      <c r="BK103" s="148">
        <f>ROUND(I103*H103,2)</f>
        <v>0</v>
      </c>
      <c r="BL103" s="12" t="s">
        <v>124</v>
      </c>
      <c r="BM103" s="12" t="s">
        <v>163</v>
      </c>
    </row>
    <row r="104" spans="2:65" s="1" customFormat="1">
      <c r="B104" s="26"/>
      <c r="D104" s="149" t="s">
        <v>126</v>
      </c>
      <c r="F104" s="150" t="s">
        <v>162</v>
      </c>
      <c r="I104" s="80"/>
      <c r="L104" s="26"/>
      <c r="M104" s="151"/>
      <c r="N104" s="45"/>
      <c r="O104" s="45"/>
      <c r="P104" s="45"/>
      <c r="Q104" s="45"/>
      <c r="R104" s="45"/>
      <c r="S104" s="45"/>
      <c r="T104" s="46"/>
      <c r="AT104" s="12" t="s">
        <v>126</v>
      </c>
      <c r="AU104" s="12" t="s">
        <v>79</v>
      </c>
    </row>
    <row r="105" spans="2:65" s="1" customFormat="1" ht="16.5" customHeight="1">
      <c r="B105" s="135"/>
      <c r="C105" s="136" t="s">
        <v>164</v>
      </c>
      <c r="D105" s="136" t="s">
        <v>118</v>
      </c>
      <c r="E105" s="137" t="s">
        <v>165</v>
      </c>
      <c r="F105" s="138" t="s">
        <v>166</v>
      </c>
      <c r="G105" s="139" t="s">
        <v>133</v>
      </c>
      <c r="H105" s="140">
        <v>1</v>
      </c>
      <c r="I105" s="141"/>
      <c r="J105" s="142">
        <f>ROUND(I105*H105,2)</f>
        <v>0</v>
      </c>
      <c r="K105" s="138" t="s">
        <v>122</v>
      </c>
      <c r="L105" s="143"/>
      <c r="M105" s="144" t="s">
        <v>1</v>
      </c>
      <c r="N105" s="145" t="s">
        <v>40</v>
      </c>
      <c r="O105" s="45"/>
      <c r="P105" s="146">
        <f>O105*H105</f>
        <v>0</v>
      </c>
      <c r="Q105" s="146">
        <v>2.7E-4</v>
      </c>
      <c r="R105" s="146">
        <f>Q105*H105</f>
        <v>2.7E-4</v>
      </c>
      <c r="S105" s="146">
        <v>0</v>
      </c>
      <c r="T105" s="147">
        <f>S105*H105</f>
        <v>0</v>
      </c>
      <c r="AR105" s="12" t="s">
        <v>123</v>
      </c>
      <c r="AT105" s="12" t="s">
        <v>118</v>
      </c>
      <c r="AU105" s="12" t="s">
        <v>79</v>
      </c>
      <c r="AY105" s="12" t="s">
        <v>115</v>
      </c>
      <c r="BE105" s="148">
        <f>IF(N105="základní",J105,0)</f>
        <v>0</v>
      </c>
      <c r="BF105" s="148">
        <f>IF(N105="snížená",J105,0)</f>
        <v>0</v>
      </c>
      <c r="BG105" s="148">
        <f>IF(N105="zákl. přenesená",J105,0)</f>
        <v>0</v>
      </c>
      <c r="BH105" s="148">
        <f>IF(N105="sníž. přenesená",J105,0)</f>
        <v>0</v>
      </c>
      <c r="BI105" s="148">
        <f>IF(N105="nulová",J105,0)</f>
        <v>0</v>
      </c>
      <c r="BJ105" s="12" t="s">
        <v>77</v>
      </c>
      <c r="BK105" s="148">
        <f>ROUND(I105*H105,2)</f>
        <v>0</v>
      </c>
      <c r="BL105" s="12" t="s">
        <v>124</v>
      </c>
      <c r="BM105" s="12" t="s">
        <v>167</v>
      </c>
    </row>
    <row r="106" spans="2:65" s="1" customFormat="1">
      <c r="B106" s="26"/>
      <c r="D106" s="149" t="s">
        <v>126</v>
      </c>
      <c r="F106" s="150" t="s">
        <v>168</v>
      </c>
      <c r="I106" s="80"/>
      <c r="L106" s="26"/>
      <c r="M106" s="151"/>
      <c r="N106" s="45"/>
      <c r="O106" s="45"/>
      <c r="P106" s="45"/>
      <c r="Q106" s="45"/>
      <c r="R106" s="45"/>
      <c r="S106" s="45"/>
      <c r="T106" s="46"/>
      <c r="AT106" s="12" t="s">
        <v>126</v>
      </c>
      <c r="AU106" s="12" t="s">
        <v>79</v>
      </c>
    </row>
    <row r="107" spans="2:65" s="1" customFormat="1" ht="16.5" customHeight="1">
      <c r="B107" s="135"/>
      <c r="C107" s="136" t="s">
        <v>169</v>
      </c>
      <c r="D107" s="136" t="s">
        <v>118</v>
      </c>
      <c r="E107" s="137" t="s">
        <v>170</v>
      </c>
      <c r="F107" s="138" t="s">
        <v>171</v>
      </c>
      <c r="G107" s="139" t="s">
        <v>121</v>
      </c>
      <c r="H107" s="140">
        <v>48</v>
      </c>
      <c r="I107" s="141"/>
      <c r="J107" s="142">
        <f>ROUND(I107*H107,2)</f>
        <v>0</v>
      </c>
      <c r="K107" s="138" t="s">
        <v>122</v>
      </c>
      <c r="L107" s="143"/>
      <c r="M107" s="144" t="s">
        <v>1</v>
      </c>
      <c r="N107" s="145" t="s">
        <v>40</v>
      </c>
      <c r="O107" s="45"/>
      <c r="P107" s="146">
        <f>O107*H107</f>
        <v>0</v>
      </c>
      <c r="Q107" s="146">
        <v>3.1E-4</v>
      </c>
      <c r="R107" s="146">
        <f>Q107*H107</f>
        <v>1.4880000000000001E-2</v>
      </c>
      <c r="S107" s="146">
        <v>0</v>
      </c>
      <c r="T107" s="147">
        <f>S107*H107</f>
        <v>0</v>
      </c>
      <c r="AR107" s="12" t="s">
        <v>123</v>
      </c>
      <c r="AT107" s="12" t="s">
        <v>118</v>
      </c>
      <c r="AU107" s="12" t="s">
        <v>79</v>
      </c>
      <c r="AY107" s="12" t="s">
        <v>115</v>
      </c>
      <c r="BE107" s="148">
        <f>IF(N107="základní",J107,0)</f>
        <v>0</v>
      </c>
      <c r="BF107" s="148">
        <f>IF(N107="snížená",J107,0)</f>
        <v>0</v>
      </c>
      <c r="BG107" s="148">
        <f>IF(N107="zákl. přenesená",J107,0)</f>
        <v>0</v>
      </c>
      <c r="BH107" s="148">
        <f>IF(N107="sníž. přenesená",J107,0)</f>
        <v>0</v>
      </c>
      <c r="BI107" s="148">
        <f>IF(N107="nulová",J107,0)</f>
        <v>0</v>
      </c>
      <c r="BJ107" s="12" t="s">
        <v>77</v>
      </c>
      <c r="BK107" s="148">
        <f>ROUND(I107*H107,2)</f>
        <v>0</v>
      </c>
      <c r="BL107" s="12" t="s">
        <v>124</v>
      </c>
      <c r="BM107" s="12" t="s">
        <v>172</v>
      </c>
    </row>
    <row r="108" spans="2:65" s="1" customFormat="1">
      <c r="B108" s="26"/>
      <c r="D108" s="149" t="s">
        <v>126</v>
      </c>
      <c r="F108" s="150" t="s">
        <v>171</v>
      </c>
      <c r="I108" s="80"/>
      <c r="L108" s="26"/>
      <c r="M108" s="151"/>
      <c r="N108" s="45"/>
      <c r="O108" s="45"/>
      <c r="P108" s="45"/>
      <c r="Q108" s="45"/>
      <c r="R108" s="45"/>
      <c r="S108" s="45"/>
      <c r="T108" s="46"/>
      <c r="AT108" s="12" t="s">
        <v>126</v>
      </c>
      <c r="AU108" s="12" t="s">
        <v>79</v>
      </c>
    </row>
    <row r="109" spans="2:65" s="1" customFormat="1" ht="16.5" customHeight="1">
      <c r="B109" s="135"/>
      <c r="C109" s="152" t="s">
        <v>173</v>
      </c>
      <c r="D109" s="152" t="s">
        <v>137</v>
      </c>
      <c r="E109" s="153" t="s">
        <v>174</v>
      </c>
      <c r="F109" s="154" t="s">
        <v>175</v>
      </c>
      <c r="G109" s="155" t="s">
        <v>133</v>
      </c>
      <c r="H109" s="156">
        <v>42</v>
      </c>
      <c r="I109" s="157"/>
      <c r="J109" s="158">
        <f>ROUND(I109*H109,2)</f>
        <v>0</v>
      </c>
      <c r="K109" s="154" t="s">
        <v>122</v>
      </c>
      <c r="L109" s="26"/>
      <c r="M109" s="159" t="s">
        <v>1</v>
      </c>
      <c r="N109" s="160" t="s">
        <v>40</v>
      </c>
      <c r="O109" s="45"/>
      <c r="P109" s="146">
        <f>O109*H109</f>
        <v>0</v>
      </c>
      <c r="Q109" s="146">
        <v>0</v>
      </c>
      <c r="R109" s="146">
        <f>Q109*H109</f>
        <v>0</v>
      </c>
      <c r="S109" s="146">
        <v>0</v>
      </c>
      <c r="T109" s="147">
        <f>S109*H109</f>
        <v>0</v>
      </c>
      <c r="AR109" s="12" t="s">
        <v>124</v>
      </c>
      <c r="AT109" s="12" t="s">
        <v>137</v>
      </c>
      <c r="AU109" s="12" t="s">
        <v>79</v>
      </c>
      <c r="AY109" s="12" t="s">
        <v>115</v>
      </c>
      <c r="BE109" s="148">
        <f>IF(N109="základní",J109,0)</f>
        <v>0</v>
      </c>
      <c r="BF109" s="148">
        <f>IF(N109="snížená",J109,0)</f>
        <v>0</v>
      </c>
      <c r="BG109" s="148">
        <f>IF(N109="zákl. přenesená",J109,0)</f>
        <v>0</v>
      </c>
      <c r="BH109" s="148">
        <f>IF(N109="sníž. přenesená",J109,0)</f>
        <v>0</v>
      </c>
      <c r="BI109" s="148">
        <f>IF(N109="nulová",J109,0)</f>
        <v>0</v>
      </c>
      <c r="BJ109" s="12" t="s">
        <v>77</v>
      </c>
      <c r="BK109" s="148">
        <f>ROUND(I109*H109,2)</f>
        <v>0</v>
      </c>
      <c r="BL109" s="12" t="s">
        <v>124</v>
      </c>
      <c r="BM109" s="12" t="s">
        <v>176</v>
      </c>
    </row>
    <row r="110" spans="2:65" s="1" customFormat="1">
      <c r="B110" s="26"/>
      <c r="D110" s="149" t="s">
        <v>126</v>
      </c>
      <c r="F110" s="150" t="s">
        <v>177</v>
      </c>
      <c r="I110" s="80"/>
      <c r="L110" s="26"/>
      <c r="M110" s="151"/>
      <c r="N110" s="45"/>
      <c r="O110" s="45"/>
      <c r="P110" s="45"/>
      <c r="Q110" s="45"/>
      <c r="R110" s="45"/>
      <c r="S110" s="45"/>
      <c r="T110" s="46"/>
      <c r="AT110" s="12" t="s">
        <v>126</v>
      </c>
      <c r="AU110" s="12" t="s">
        <v>79</v>
      </c>
    </row>
    <row r="111" spans="2:65" s="1" customFormat="1" ht="16.5" customHeight="1">
      <c r="B111" s="135"/>
      <c r="C111" s="152" t="s">
        <v>178</v>
      </c>
      <c r="D111" s="152" t="s">
        <v>137</v>
      </c>
      <c r="E111" s="153" t="s">
        <v>179</v>
      </c>
      <c r="F111" s="154" t="s">
        <v>180</v>
      </c>
      <c r="G111" s="155" t="s">
        <v>133</v>
      </c>
      <c r="H111" s="156">
        <v>3</v>
      </c>
      <c r="I111" s="157"/>
      <c r="J111" s="158">
        <f>ROUND(I111*H111,2)</f>
        <v>0</v>
      </c>
      <c r="K111" s="154" t="s">
        <v>122</v>
      </c>
      <c r="L111" s="26"/>
      <c r="M111" s="159" t="s">
        <v>1</v>
      </c>
      <c r="N111" s="160" t="s">
        <v>40</v>
      </c>
      <c r="O111" s="45"/>
      <c r="P111" s="146">
        <f>O111*H111</f>
        <v>0</v>
      </c>
      <c r="Q111" s="146">
        <v>0</v>
      </c>
      <c r="R111" s="146">
        <f>Q111*H111</f>
        <v>0</v>
      </c>
      <c r="S111" s="146">
        <v>0</v>
      </c>
      <c r="T111" s="147">
        <f>S111*H111</f>
        <v>0</v>
      </c>
      <c r="AR111" s="12" t="s">
        <v>124</v>
      </c>
      <c r="AT111" s="12" t="s">
        <v>137</v>
      </c>
      <c r="AU111" s="12" t="s">
        <v>79</v>
      </c>
      <c r="AY111" s="12" t="s">
        <v>115</v>
      </c>
      <c r="BE111" s="148">
        <f>IF(N111="základní",J111,0)</f>
        <v>0</v>
      </c>
      <c r="BF111" s="148">
        <f>IF(N111="snížená",J111,0)</f>
        <v>0</v>
      </c>
      <c r="BG111" s="148">
        <f>IF(N111="zákl. přenesená",J111,0)</f>
        <v>0</v>
      </c>
      <c r="BH111" s="148">
        <f>IF(N111="sníž. přenesená",J111,0)</f>
        <v>0</v>
      </c>
      <c r="BI111" s="148">
        <f>IF(N111="nulová",J111,0)</f>
        <v>0</v>
      </c>
      <c r="BJ111" s="12" t="s">
        <v>77</v>
      </c>
      <c r="BK111" s="148">
        <f>ROUND(I111*H111,2)</f>
        <v>0</v>
      </c>
      <c r="BL111" s="12" t="s">
        <v>124</v>
      </c>
      <c r="BM111" s="12" t="s">
        <v>181</v>
      </c>
    </row>
    <row r="112" spans="2:65" s="1" customFormat="1" ht="19.5">
      <c r="B112" s="26"/>
      <c r="D112" s="149" t="s">
        <v>126</v>
      </c>
      <c r="F112" s="150" t="s">
        <v>182</v>
      </c>
      <c r="I112" s="80"/>
      <c r="L112" s="26"/>
      <c r="M112" s="151"/>
      <c r="N112" s="45"/>
      <c r="O112" s="45"/>
      <c r="P112" s="45"/>
      <c r="Q112" s="45"/>
      <c r="R112" s="45"/>
      <c r="S112" s="45"/>
      <c r="T112" s="46"/>
      <c r="AT112" s="12" t="s">
        <v>126</v>
      </c>
      <c r="AU112" s="12" t="s">
        <v>79</v>
      </c>
    </row>
    <row r="113" spans="2:65" s="1" customFormat="1" ht="16.5" customHeight="1">
      <c r="B113" s="135"/>
      <c r="C113" s="152" t="s">
        <v>183</v>
      </c>
      <c r="D113" s="152" t="s">
        <v>137</v>
      </c>
      <c r="E113" s="153" t="s">
        <v>184</v>
      </c>
      <c r="F113" s="154" t="s">
        <v>185</v>
      </c>
      <c r="G113" s="155" t="s">
        <v>133</v>
      </c>
      <c r="H113" s="156">
        <v>1</v>
      </c>
      <c r="I113" s="157"/>
      <c r="J113" s="158">
        <f>ROUND(I113*H113,2)</f>
        <v>0</v>
      </c>
      <c r="K113" s="154" t="s">
        <v>122</v>
      </c>
      <c r="L113" s="26"/>
      <c r="M113" s="159" t="s">
        <v>1</v>
      </c>
      <c r="N113" s="160" t="s">
        <v>40</v>
      </c>
      <c r="O113" s="45"/>
      <c r="P113" s="146">
        <f>O113*H113</f>
        <v>0</v>
      </c>
      <c r="Q113" s="146">
        <v>0</v>
      </c>
      <c r="R113" s="146">
        <f>Q113*H113</f>
        <v>0</v>
      </c>
      <c r="S113" s="146">
        <v>0</v>
      </c>
      <c r="T113" s="147">
        <f>S113*H113</f>
        <v>0</v>
      </c>
      <c r="AR113" s="12" t="s">
        <v>124</v>
      </c>
      <c r="AT113" s="12" t="s">
        <v>137</v>
      </c>
      <c r="AU113" s="12" t="s">
        <v>79</v>
      </c>
      <c r="AY113" s="12" t="s">
        <v>115</v>
      </c>
      <c r="BE113" s="148">
        <f>IF(N113="základní",J113,0)</f>
        <v>0</v>
      </c>
      <c r="BF113" s="148">
        <f>IF(N113="snížená",J113,0)</f>
        <v>0</v>
      </c>
      <c r="BG113" s="148">
        <f>IF(N113="zákl. přenesená",J113,0)</f>
        <v>0</v>
      </c>
      <c r="BH113" s="148">
        <f>IF(N113="sníž. přenesená",J113,0)</f>
        <v>0</v>
      </c>
      <c r="BI113" s="148">
        <f>IF(N113="nulová",J113,0)</f>
        <v>0</v>
      </c>
      <c r="BJ113" s="12" t="s">
        <v>77</v>
      </c>
      <c r="BK113" s="148">
        <f>ROUND(I113*H113,2)</f>
        <v>0</v>
      </c>
      <c r="BL113" s="12" t="s">
        <v>124</v>
      </c>
      <c r="BM113" s="12" t="s">
        <v>186</v>
      </c>
    </row>
    <row r="114" spans="2:65" s="1" customFormat="1">
      <c r="B114" s="26"/>
      <c r="D114" s="149" t="s">
        <v>126</v>
      </c>
      <c r="F114" s="150" t="s">
        <v>187</v>
      </c>
      <c r="I114" s="80"/>
      <c r="L114" s="26"/>
      <c r="M114" s="151"/>
      <c r="N114" s="45"/>
      <c r="O114" s="45"/>
      <c r="P114" s="45"/>
      <c r="Q114" s="45"/>
      <c r="R114" s="45"/>
      <c r="S114" s="45"/>
      <c r="T114" s="46"/>
      <c r="AT114" s="12" t="s">
        <v>126</v>
      </c>
      <c r="AU114" s="12" t="s">
        <v>79</v>
      </c>
    </row>
    <row r="115" spans="2:65" s="1" customFormat="1" ht="16.5" customHeight="1">
      <c r="B115" s="135"/>
      <c r="C115" s="152" t="s">
        <v>8</v>
      </c>
      <c r="D115" s="152" t="s">
        <v>137</v>
      </c>
      <c r="E115" s="153" t="s">
        <v>188</v>
      </c>
      <c r="F115" s="154" t="s">
        <v>189</v>
      </c>
      <c r="G115" s="155" t="s">
        <v>133</v>
      </c>
      <c r="H115" s="156">
        <v>2</v>
      </c>
      <c r="I115" s="157"/>
      <c r="J115" s="158">
        <f>ROUND(I115*H115,2)</f>
        <v>0</v>
      </c>
      <c r="K115" s="154" t="s">
        <v>122</v>
      </c>
      <c r="L115" s="26"/>
      <c r="M115" s="159" t="s">
        <v>1</v>
      </c>
      <c r="N115" s="160" t="s">
        <v>40</v>
      </c>
      <c r="O115" s="45"/>
      <c r="P115" s="146">
        <f>O115*H115</f>
        <v>0</v>
      </c>
      <c r="Q115" s="146">
        <v>0</v>
      </c>
      <c r="R115" s="146">
        <f>Q115*H115</f>
        <v>0</v>
      </c>
      <c r="S115" s="146">
        <v>0</v>
      </c>
      <c r="T115" s="147">
        <f>S115*H115</f>
        <v>0</v>
      </c>
      <c r="AR115" s="12" t="s">
        <v>124</v>
      </c>
      <c r="AT115" s="12" t="s">
        <v>137</v>
      </c>
      <c r="AU115" s="12" t="s">
        <v>79</v>
      </c>
      <c r="AY115" s="12" t="s">
        <v>115</v>
      </c>
      <c r="BE115" s="148">
        <f>IF(N115="základní",J115,0)</f>
        <v>0</v>
      </c>
      <c r="BF115" s="148">
        <f>IF(N115="snížená",J115,0)</f>
        <v>0</v>
      </c>
      <c r="BG115" s="148">
        <f>IF(N115="zákl. přenesená",J115,0)</f>
        <v>0</v>
      </c>
      <c r="BH115" s="148">
        <f>IF(N115="sníž. přenesená",J115,0)</f>
        <v>0</v>
      </c>
      <c r="BI115" s="148">
        <f>IF(N115="nulová",J115,0)</f>
        <v>0</v>
      </c>
      <c r="BJ115" s="12" t="s">
        <v>77</v>
      </c>
      <c r="BK115" s="148">
        <f>ROUND(I115*H115,2)</f>
        <v>0</v>
      </c>
      <c r="BL115" s="12" t="s">
        <v>124</v>
      </c>
      <c r="BM115" s="12" t="s">
        <v>190</v>
      </c>
    </row>
    <row r="116" spans="2:65" s="1" customFormat="1">
      <c r="B116" s="26"/>
      <c r="D116" s="149" t="s">
        <v>126</v>
      </c>
      <c r="F116" s="150" t="s">
        <v>191</v>
      </c>
      <c r="I116" s="80"/>
      <c r="L116" s="26"/>
      <c r="M116" s="151"/>
      <c r="N116" s="45"/>
      <c r="O116" s="45"/>
      <c r="P116" s="45"/>
      <c r="Q116" s="45"/>
      <c r="R116" s="45"/>
      <c r="S116" s="45"/>
      <c r="T116" s="46"/>
      <c r="AT116" s="12" t="s">
        <v>126</v>
      </c>
      <c r="AU116" s="12" t="s">
        <v>79</v>
      </c>
    </row>
    <row r="117" spans="2:65" s="1" customFormat="1" ht="16.5" customHeight="1">
      <c r="B117" s="135"/>
      <c r="C117" s="136" t="s">
        <v>124</v>
      </c>
      <c r="D117" s="136" t="s">
        <v>118</v>
      </c>
      <c r="E117" s="137" t="s">
        <v>192</v>
      </c>
      <c r="F117" s="138" t="s">
        <v>193</v>
      </c>
      <c r="G117" s="139" t="s">
        <v>133</v>
      </c>
      <c r="H117" s="140">
        <v>2</v>
      </c>
      <c r="I117" s="141"/>
      <c r="J117" s="142">
        <f>ROUND(I117*H117,2)</f>
        <v>0</v>
      </c>
      <c r="K117" s="138" t="s">
        <v>122</v>
      </c>
      <c r="L117" s="143"/>
      <c r="M117" s="144" t="s">
        <v>1</v>
      </c>
      <c r="N117" s="145" t="s">
        <v>40</v>
      </c>
      <c r="O117" s="45"/>
      <c r="P117" s="146">
        <f>O117*H117</f>
        <v>0</v>
      </c>
      <c r="Q117" s="146">
        <v>5.0000000000000002E-5</v>
      </c>
      <c r="R117" s="146">
        <f>Q117*H117</f>
        <v>1E-4</v>
      </c>
      <c r="S117" s="146">
        <v>0</v>
      </c>
      <c r="T117" s="147">
        <f>S117*H117</f>
        <v>0</v>
      </c>
      <c r="AR117" s="12" t="s">
        <v>123</v>
      </c>
      <c r="AT117" s="12" t="s">
        <v>118</v>
      </c>
      <c r="AU117" s="12" t="s">
        <v>79</v>
      </c>
      <c r="AY117" s="12" t="s">
        <v>115</v>
      </c>
      <c r="BE117" s="148">
        <f>IF(N117="základní",J117,0)</f>
        <v>0</v>
      </c>
      <c r="BF117" s="148">
        <f>IF(N117="snížená",J117,0)</f>
        <v>0</v>
      </c>
      <c r="BG117" s="148">
        <f>IF(N117="zákl. přenesená",J117,0)</f>
        <v>0</v>
      </c>
      <c r="BH117" s="148">
        <f>IF(N117="sníž. přenesená",J117,0)</f>
        <v>0</v>
      </c>
      <c r="BI117" s="148">
        <f>IF(N117="nulová",J117,0)</f>
        <v>0</v>
      </c>
      <c r="BJ117" s="12" t="s">
        <v>77</v>
      </c>
      <c r="BK117" s="148">
        <f>ROUND(I117*H117,2)</f>
        <v>0</v>
      </c>
      <c r="BL117" s="12" t="s">
        <v>124</v>
      </c>
      <c r="BM117" s="12" t="s">
        <v>194</v>
      </c>
    </row>
    <row r="118" spans="2:65" s="1" customFormat="1">
      <c r="B118" s="26"/>
      <c r="D118" s="149" t="s">
        <v>126</v>
      </c>
      <c r="F118" s="150" t="s">
        <v>193</v>
      </c>
      <c r="I118" s="80"/>
      <c r="L118" s="26"/>
      <c r="M118" s="151"/>
      <c r="N118" s="45"/>
      <c r="O118" s="45"/>
      <c r="P118" s="45"/>
      <c r="Q118" s="45"/>
      <c r="R118" s="45"/>
      <c r="S118" s="45"/>
      <c r="T118" s="46"/>
      <c r="AT118" s="12" t="s">
        <v>126</v>
      </c>
      <c r="AU118" s="12" t="s">
        <v>79</v>
      </c>
    </row>
    <row r="119" spans="2:65" s="1" customFormat="1" ht="16.5" customHeight="1">
      <c r="B119" s="135"/>
      <c r="C119" s="136" t="s">
        <v>195</v>
      </c>
      <c r="D119" s="136" t="s">
        <v>118</v>
      </c>
      <c r="E119" s="137" t="s">
        <v>196</v>
      </c>
      <c r="F119" s="138" t="s">
        <v>197</v>
      </c>
      <c r="G119" s="139" t="s">
        <v>133</v>
      </c>
      <c r="H119" s="140">
        <v>2</v>
      </c>
      <c r="I119" s="141"/>
      <c r="J119" s="142">
        <f>ROUND(I119*H119,2)</f>
        <v>0</v>
      </c>
      <c r="K119" s="138" t="s">
        <v>1</v>
      </c>
      <c r="L119" s="143"/>
      <c r="M119" s="144" t="s">
        <v>1</v>
      </c>
      <c r="N119" s="145" t="s">
        <v>40</v>
      </c>
      <c r="O119" s="45"/>
      <c r="P119" s="146">
        <f>O119*H119</f>
        <v>0</v>
      </c>
      <c r="Q119" s="146">
        <v>0</v>
      </c>
      <c r="R119" s="146">
        <f>Q119*H119</f>
        <v>0</v>
      </c>
      <c r="S119" s="146">
        <v>0</v>
      </c>
      <c r="T119" s="147">
        <f>S119*H119</f>
        <v>0</v>
      </c>
      <c r="AR119" s="12" t="s">
        <v>123</v>
      </c>
      <c r="AT119" s="12" t="s">
        <v>118</v>
      </c>
      <c r="AU119" s="12" t="s">
        <v>79</v>
      </c>
      <c r="AY119" s="12" t="s">
        <v>115</v>
      </c>
      <c r="BE119" s="148">
        <f>IF(N119="základní",J119,0)</f>
        <v>0</v>
      </c>
      <c r="BF119" s="148">
        <f>IF(N119="snížená",J119,0)</f>
        <v>0</v>
      </c>
      <c r="BG119" s="148">
        <f>IF(N119="zákl. přenesená",J119,0)</f>
        <v>0</v>
      </c>
      <c r="BH119" s="148">
        <f>IF(N119="sníž. přenesená",J119,0)</f>
        <v>0</v>
      </c>
      <c r="BI119" s="148">
        <f>IF(N119="nulová",J119,0)</f>
        <v>0</v>
      </c>
      <c r="BJ119" s="12" t="s">
        <v>77</v>
      </c>
      <c r="BK119" s="148">
        <f>ROUND(I119*H119,2)</f>
        <v>0</v>
      </c>
      <c r="BL119" s="12" t="s">
        <v>124</v>
      </c>
      <c r="BM119" s="12" t="s">
        <v>198</v>
      </c>
    </row>
    <row r="120" spans="2:65" s="1" customFormat="1">
      <c r="B120" s="26"/>
      <c r="D120" s="149" t="s">
        <v>126</v>
      </c>
      <c r="F120" s="150" t="s">
        <v>197</v>
      </c>
      <c r="I120" s="80"/>
      <c r="L120" s="26"/>
      <c r="M120" s="151"/>
      <c r="N120" s="45"/>
      <c r="O120" s="45"/>
      <c r="P120" s="45"/>
      <c r="Q120" s="45"/>
      <c r="R120" s="45"/>
      <c r="S120" s="45"/>
      <c r="T120" s="46"/>
      <c r="AT120" s="12" t="s">
        <v>126</v>
      </c>
      <c r="AU120" s="12" t="s">
        <v>79</v>
      </c>
    </row>
    <row r="121" spans="2:65" s="1" customFormat="1" ht="16.5" customHeight="1">
      <c r="B121" s="135"/>
      <c r="C121" s="152" t="s">
        <v>199</v>
      </c>
      <c r="D121" s="152" t="s">
        <v>137</v>
      </c>
      <c r="E121" s="153" t="s">
        <v>200</v>
      </c>
      <c r="F121" s="154" t="s">
        <v>201</v>
      </c>
      <c r="G121" s="155" t="s">
        <v>133</v>
      </c>
      <c r="H121" s="156">
        <v>2</v>
      </c>
      <c r="I121" s="157"/>
      <c r="J121" s="158">
        <f>ROUND(I121*H121,2)</f>
        <v>0</v>
      </c>
      <c r="K121" s="154" t="s">
        <v>1</v>
      </c>
      <c r="L121" s="26"/>
      <c r="M121" s="159" t="s">
        <v>1</v>
      </c>
      <c r="N121" s="160" t="s">
        <v>40</v>
      </c>
      <c r="O121" s="45"/>
      <c r="P121" s="146">
        <f>O121*H121</f>
        <v>0</v>
      </c>
      <c r="Q121" s="146">
        <v>0</v>
      </c>
      <c r="R121" s="146">
        <f>Q121*H121</f>
        <v>0</v>
      </c>
      <c r="S121" s="146">
        <v>0</v>
      </c>
      <c r="T121" s="147">
        <f>S121*H121</f>
        <v>0</v>
      </c>
      <c r="AR121" s="12" t="s">
        <v>202</v>
      </c>
      <c r="AT121" s="12" t="s">
        <v>137</v>
      </c>
      <c r="AU121" s="12" t="s">
        <v>79</v>
      </c>
      <c r="AY121" s="12" t="s">
        <v>115</v>
      </c>
      <c r="BE121" s="148">
        <f>IF(N121="základní",J121,0)</f>
        <v>0</v>
      </c>
      <c r="BF121" s="148">
        <f>IF(N121="snížená",J121,0)</f>
        <v>0</v>
      </c>
      <c r="BG121" s="148">
        <f>IF(N121="zákl. přenesená",J121,0)</f>
        <v>0</v>
      </c>
      <c r="BH121" s="148">
        <f>IF(N121="sníž. přenesená",J121,0)</f>
        <v>0</v>
      </c>
      <c r="BI121" s="148">
        <f>IF(N121="nulová",J121,0)</f>
        <v>0</v>
      </c>
      <c r="BJ121" s="12" t="s">
        <v>77</v>
      </c>
      <c r="BK121" s="148">
        <f>ROUND(I121*H121,2)</f>
        <v>0</v>
      </c>
      <c r="BL121" s="12" t="s">
        <v>202</v>
      </c>
      <c r="BM121" s="12" t="s">
        <v>203</v>
      </c>
    </row>
    <row r="122" spans="2:65" s="1" customFormat="1">
      <c r="B122" s="26"/>
      <c r="D122" s="149" t="s">
        <v>126</v>
      </c>
      <c r="F122" s="150" t="s">
        <v>204</v>
      </c>
      <c r="I122" s="80"/>
      <c r="L122" s="26"/>
      <c r="M122" s="151"/>
      <c r="N122" s="45"/>
      <c r="O122" s="45"/>
      <c r="P122" s="45"/>
      <c r="Q122" s="45"/>
      <c r="R122" s="45"/>
      <c r="S122" s="45"/>
      <c r="T122" s="46"/>
      <c r="AT122" s="12" t="s">
        <v>126</v>
      </c>
      <c r="AU122" s="12" t="s">
        <v>79</v>
      </c>
    </row>
    <row r="123" spans="2:65" s="1" customFormat="1" ht="16.5" customHeight="1">
      <c r="B123" s="135"/>
      <c r="C123" s="136" t="s">
        <v>205</v>
      </c>
      <c r="D123" s="136" t="s">
        <v>118</v>
      </c>
      <c r="E123" s="137" t="s">
        <v>206</v>
      </c>
      <c r="F123" s="138" t="s">
        <v>207</v>
      </c>
      <c r="G123" s="139" t="s">
        <v>133</v>
      </c>
      <c r="H123" s="140">
        <v>2</v>
      </c>
      <c r="I123" s="141"/>
      <c r="J123" s="142">
        <f>ROUND(I123*H123,2)</f>
        <v>0</v>
      </c>
      <c r="K123" s="138" t="s">
        <v>1</v>
      </c>
      <c r="L123" s="143"/>
      <c r="M123" s="144" t="s">
        <v>1</v>
      </c>
      <c r="N123" s="145" t="s">
        <v>40</v>
      </c>
      <c r="O123" s="45"/>
      <c r="P123" s="146">
        <f>O123*H123</f>
        <v>0</v>
      </c>
      <c r="Q123" s="146">
        <v>3.0999999999999999E-3</v>
      </c>
      <c r="R123" s="146">
        <f>Q123*H123</f>
        <v>6.1999999999999998E-3</v>
      </c>
      <c r="S123" s="146">
        <v>0</v>
      </c>
      <c r="T123" s="147">
        <f>S123*H123</f>
        <v>0</v>
      </c>
      <c r="AR123" s="12" t="s">
        <v>208</v>
      </c>
      <c r="AT123" s="12" t="s">
        <v>118</v>
      </c>
      <c r="AU123" s="12" t="s">
        <v>79</v>
      </c>
      <c r="AY123" s="12" t="s">
        <v>115</v>
      </c>
      <c r="BE123" s="148">
        <f>IF(N123="základní",J123,0)</f>
        <v>0</v>
      </c>
      <c r="BF123" s="148">
        <f>IF(N123="snížená",J123,0)</f>
        <v>0</v>
      </c>
      <c r="BG123" s="148">
        <f>IF(N123="zákl. přenesená",J123,0)</f>
        <v>0</v>
      </c>
      <c r="BH123" s="148">
        <f>IF(N123="sníž. přenesená",J123,0)</f>
        <v>0</v>
      </c>
      <c r="BI123" s="148">
        <f>IF(N123="nulová",J123,0)</f>
        <v>0</v>
      </c>
      <c r="BJ123" s="12" t="s">
        <v>77</v>
      </c>
      <c r="BK123" s="148">
        <f>ROUND(I123*H123,2)</f>
        <v>0</v>
      </c>
      <c r="BL123" s="12" t="s">
        <v>208</v>
      </c>
      <c r="BM123" s="12" t="s">
        <v>209</v>
      </c>
    </row>
    <row r="124" spans="2:65" s="1" customFormat="1">
      <c r="B124" s="26"/>
      <c r="D124" s="149" t="s">
        <v>126</v>
      </c>
      <c r="F124" s="150" t="s">
        <v>210</v>
      </c>
      <c r="I124" s="80"/>
      <c r="L124" s="26"/>
      <c r="M124" s="151"/>
      <c r="N124" s="45"/>
      <c r="O124" s="45"/>
      <c r="P124" s="45"/>
      <c r="Q124" s="45"/>
      <c r="R124" s="45"/>
      <c r="S124" s="45"/>
      <c r="T124" s="46"/>
      <c r="AT124" s="12" t="s">
        <v>126</v>
      </c>
      <c r="AU124" s="12" t="s">
        <v>79</v>
      </c>
    </row>
    <row r="125" spans="2:65" s="1" customFormat="1" ht="16.5" customHeight="1">
      <c r="B125" s="135"/>
      <c r="C125" s="136" t="s">
        <v>211</v>
      </c>
      <c r="D125" s="136" t="s">
        <v>118</v>
      </c>
      <c r="E125" s="137" t="s">
        <v>212</v>
      </c>
      <c r="F125" s="138" t="s">
        <v>213</v>
      </c>
      <c r="G125" s="139" t="s">
        <v>133</v>
      </c>
      <c r="H125" s="140">
        <v>4</v>
      </c>
      <c r="I125" s="141"/>
      <c r="J125" s="142">
        <f>ROUND(I125*H125,2)</f>
        <v>0</v>
      </c>
      <c r="K125" s="138" t="s">
        <v>214</v>
      </c>
      <c r="L125" s="143"/>
      <c r="M125" s="144" t="s">
        <v>1</v>
      </c>
      <c r="N125" s="145" t="s">
        <v>40</v>
      </c>
      <c r="O125" s="45"/>
      <c r="P125" s="146">
        <f>O125*H125</f>
        <v>0</v>
      </c>
      <c r="Q125" s="146">
        <v>1.8000000000000001E-4</v>
      </c>
      <c r="R125" s="146">
        <f>Q125*H125</f>
        <v>7.2000000000000005E-4</v>
      </c>
      <c r="S125" s="146">
        <v>0</v>
      </c>
      <c r="T125" s="147">
        <f>S125*H125</f>
        <v>0</v>
      </c>
      <c r="AR125" s="12" t="s">
        <v>208</v>
      </c>
      <c r="AT125" s="12" t="s">
        <v>118</v>
      </c>
      <c r="AU125" s="12" t="s">
        <v>79</v>
      </c>
      <c r="AY125" s="12" t="s">
        <v>115</v>
      </c>
      <c r="BE125" s="148">
        <f>IF(N125="základní",J125,0)</f>
        <v>0</v>
      </c>
      <c r="BF125" s="148">
        <f>IF(N125="snížená",J125,0)</f>
        <v>0</v>
      </c>
      <c r="BG125" s="148">
        <f>IF(N125="zákl. přenesená",J125,0)</f>
        <v>0</v>
      </c>
      <c r="BH125" s="148">
        <f>IF(N125="sníž. přenesená",J125,0)</f>
        <v>0</v>
      </c>
      <c r="BI125" s="148">
        <f>IF(N125="nulová",J125,0)</f>
        <v>0</v>
      </c>
      <c r="BJ125" s="12" t="s">
        <v>77</v>
      </c>
      <c r="BK125" s="148">
        <f>ROUND(I125*H125,2)</f>
        <v>0</v>
      </c>
      <c r="BL125" s="12" t="s">
        <v>208</v>
      </c>
      <c r="BM125" s="12" t="s">
        <v>215</v>
      </c>
    </row>
    <row r="126" spans="2:65" s="1" customFormat="1">
      <c r="B126" s="26"/>
      <c r="D126" s="149" t="s">
        <v>126</v>
      </c>
      <c r="F126" s="150" t="s">
        <v>213</v>
      </c>
      <c r="I126" s="80"/>
      <c r="L126" s="26"/>
      <c r="M126" s="151"/>
      <c r="N126" s="45"/>
      <c r="O126" s="45"/>
      <c r="P126" s="45"/>
      <c r="Q126" s="45"/>
      <c r="R126" s="45"/>
      <c r="S126" s="45"/>
      <c r="T126" s="46"/>
      <c r="AT126" s="12" t="s">
        <v>126</v>
      </c>
      <c r="AU126" s="12" t="s">
        <v>79</v>
      </c>
    </row>
    <row r="127" spans="2:65" s="1" customFormat="1" ht="16.5" customHeight="1">
      <c r="B127" s="135"/>
      <c r="C127" s="152" t="s">
        <v>7</v>
      </c>
      <c r="D127" s="152" t="s">
        <v>137</v>
      </c>
      <c r="E127" s="153" t="s">
        <v>216</v>
      </c>
      <c r="F127" s="154" t="s">
        <v>217</v>
      </c>
      <c r="G127" s="155" t="s">
        <v>133</v>
      </c>
      <c r="H127" s="156">
        <v>4</v>
      </c>
      <c r="I127" s="157"/>
      <c r="J127" s="158">
        <f>ROUND(I127*H127,2)</f>
        <v>0</v>
      </c>
      <c r="K127" s="154" t="s">
        <v>214</v>
      </c>
      <c r="L127" s="26"/>
      <c r="M127" s="159" t="s">
        <v>1</v>
      </c>
      <c r="N127" s="160" t="s">
        <v>40</v>
      </c>
      <c r="O127" s="45"/>
      <c r="P127" s="146">
        <f>O127*H127</f>
        <v>0</v>
      </c>
      <c r="Q127" s="146">
        <v>0</v>
      </c>
      <c r="R127" s="146">
        <f>Q127*H127</f>
        <v>0</v>
      </c>
      <c r="S127" s="146">
        <v>0</v>
      </c>
      <c r="T127" s="147">
        <f>S127*H127</f>
        <v>0</v>
      </c>
      <c r="AR127" s="12" t="s">
        <v>202</v>
      </c>
      <c r="AT127" s="12" t="s">
        <v>137</v>
      </c>
      <c r="AU127" s="12" t="s">
        <v>79</v>
      </c>
      <c r="AY127" s="12" t="s">
        <v>115</v>
      </c>
      <c r="BE127" s="148">
        <f>IF(N127="základní",J127,0)</f>
        <v>0</v>
      </c>
      <c r="BF127" s="148">
        <f>IF(N127="snížená",J127,0)</f>
        <v>0</v>
      </c>
      <c r="BG127" s="148">
        <f>IF(N127="zákl. přenesená",J127,0)</f>
        <v>0</v>
      </c>
      <c r="BH127" s="148">
        <f>IF(N127="sníž. přenesená",J127,0)</f>
        <v>0</v>
      </c>
      <c r="BI127" s="148">
        <f>IF(N127="nulová",J127,0)</f>
        <v>0</v>
      </c>
      <c r="BJ127" s="12" t="s">
        <v>77</v>
      </c>
      <c r="BK127" s="148">
        <f>ROUND(I127*H127,2)</f>
        <v>0</v>
      </c>
      <c r="BL127" s="12" t="s">
        <v>202</v>
      </c>
      <c r="BM127" s="12" t="s">
        <v>218</v>
      </c>
    </row>
    <row r="128" spans="2:65" s="1" customFormat="1">
      <c r="B128" s="26"/>
      <c r="D128" s="149" t="s">
        <v>126</v>
      </c>
      <c r="F128" s="150" t="s">
        <v>219</v>
      </c>
      <c r="I128" s="80"/>
      <c r="L128" s="26"/>
      <c r="M128" s="151"/>
      <c r="N128" s="45"/>
      <c r="O128" s="45"/>
      <c r="P128" s="45"/>
      <c r="Q128" s="45"/>
      <c r="R128" s="45"/>
      <c r="S128" s="45"/>
      <c r="T128" s="46"/>
      <c r="AT128" s="12" t="s">
        <v>126</v>
      </c>
      <c r="AU128" s="12" t="s">
        <v>79</v>
      </c>
    </row>
    <row r="129" spans="2:65" s="1" customFormat="1" ht="16.5" customHeight="1">
      <c r="B129" s="135"/>
      <c r="C129" s="136" t="s">
        <v>220</v>
      </c>
      <c r="D129" s="136" t="s">
        <v>118</v>
      </c>
      <c r="E129" s="137" t="s">
        <v>221</v>
      </c>
      <c r="F129" s="138" t="s">
        <v>222</v>
      </c>
      <c r="G129" s="139" t="s">
        <v>133</v>
      </c>
      <c r="H129" s="140">
        <v>1</v>
      </c>
      <c r="I129" s="141"/>
      <c r="J129" s="142">
        <f>ROUND(I129*H129,2)</f>
        <v>0</v>
      </c>
      <c r="K129" s="138" t="s">
        <v>1</v>
      </c>
      <c r="L129" s="143"/>
      <c r="M129" s="144" t="s">
        <v>1</v>
      </c>
      <c r="N129" s="145" t="s">
        <v>40</v>
      </c>
      <c r="O129" s="45"/>
      <c r="P129" s="146">
        <f>O129*H129</f>
        <v>0</v>
      </c>
      <c r="Q129" s="146">
        <v>0</v>
      </c>
      <c r="R129" s="146">
        <f>Q129*H129</f>
        <v>0</v>
      </c>
      <c r="S129" s="146">
        <v>0</v>
      </c>
      <c r="T129" s="147">
        <f>S129*H129</f>
        <v>0</v>
      </c>
      <c r="AR129" s="12" t="s">
        <v>123</v>
      </c>
      <c r="AT129" s="12" t="s">
        <v>118</v>
      </c>
      <c r="AU129" s="12" t="s">
        <v>79</v>
      </c>
      <c r="AY129" s="12" t="s">
        <v>115</v>
      </c>
      <c r="BE129" s="148">
        <f>IF(N129="základní",J129,0)</f>
        <v>0</v>
      </c>
      <c r="BF129" s="148">
        <f>IF(N129="snížená",J129,0)</f>
        <v>0</v>
      </c>
      <c r="BG129" s="148">
        <f>IF(N129="zákl. přenesená",J129,0)</f>
        <v>0</v>
      </c>
      <c r="BH129" s="148">
        <f>IF(N129="sníž. přenesená",J129,0)</f>
        <v>0</v>
      </c>
      <c r="BI129" s="148">
        <f>IF(N129="nulová",J129,0)</f>
        <v>0</v>
      </c>
      <c r="BJ129" s="12" t="s">
        <v>77</v>
      </c>
      <c r="BK129" s="148">
        <f>ROUND(I129*H129,2)</f>
        <v>0</v>
      </c>
      <c r="BL129" s="12" t="s">
        <v>124</v>
      </c>
      <c r="BM129" s="12" t="s">
        <v>223</v>
      </c>
    </row>
    <row r="130" spans="2:65" s="1" customFormat="1">
      <c r="B130" s="26"/>
      <c r="D130" s="149" t="s">
        <v>126</v>
      </c>
      <c r="F130" s="150" t="s">
        <v>222</v>
      </c>
      <c r="I130" s="80"/>
      <c r="L130" s="26"/>
      <c r="M130" s="151"/>
      <c r="N130" s="45"/>
      <c r="O130" s="45"/>
      <c r="P130" s="45"/>
      <c r="Q130" s="45"/>
      <c r="R130" s="45"/>
      <c r="S130" s="45"/>
      <c r="T130" s="46"/>
      <c r="AT130" s="12" t="s">
        <v>126</v>
      </c>
      <c r="AU130" s="12" t="s">
        <v>79</v>
      </c>
    </row>
    <row r="131" spans="2:65" s="10" customFormat="1" ht="25.9" customHeight="1">
      <c r="B131" s="122"/>
      <c r="D131" s="123" t="s">
        <v>68</v>
      </c>
      <c r="E131" s="124" t="s">
        <v>118</v>
      </c>
      <c r="F131" s="124" t="s">
        <v>224</v>
      </c>
      <c r="I131" s="125"/>
      <c r="J131" s="126">
        <f>BK131</f>
        <v>0</v>
      </c>
      <c r="L131" s="122"/>
      <c r="M131" s="127"/>
      <c r="N131" s="128"/>
      <c r="O131" s="128"/>
      <c r="P131" s="129">
        <f>P132+P255</f>
        <v>0</v>
      </c>
      <c r="Q131" s="128"/>
      <c r="R131" s="129">
        <f>R132+R255</f>
        <v>0.20896000000000003</v>
      </c>
      <c r="S131" s="128"/>
      <c r="T131" s="130">
        <f>T132+T255</f>
        <v>0</v>
      </c>
      <c r="AR131" s="123" t="s">
        <v>130</v>
      </c>
      <c r="AT131" s="131" t="s">
        <v>68</v>
      </c>
      <c r="AU131" s="131" t="s">
        <v>69</v>
      </c>
      <c r="AY131" s="123" t="s">
        <v>115</v>
      </c>
      <c r="BK131" s="132">
        <f>BK132+BK255</f>
        <v>0</v>
      </c>
    </row>
    <row r="132" spans="2:65" s="10" customFormat="1" ht="22.9" customHeight="1">
      <c r="B132" s="122"/>
      <c r="D132" s="123" t="s">
        <v>68</v>
      </c>
      <c r="E132" s="133" t="s">
        <v>225</v>
      </c>
      <c r="F132" s="133" t="s">
        <v>226</v>
      </c>
      <c r="I132" s="125"/>
      <c r="J132" s="134">
        <f>BK132</f>
        <v>0</v>
      </c>
      <c r="L132" s="122"/>
      <c r="M132" s="127"/>
      <c r="N132" s="128"/>
      <c r="O132" s="128"/>
      <c r="P132" s="129">
        <f>SUM(P133:P254)</f>
        <v>0</v>
      </c>
      <c r="Q132" s="128"/>
      <c r="R132" s="129">
        <f>SUM(R133:R254)</f>
        <v>0.20896000000000003</v>
      </c>
      <c r="S132" s="128"/>
      <c r="T132" s="130">
        <f>SUM(T133:T254)</f>
        <v>0</v>
      </c>
      <c r="AR132" s="123" t="s">
        <v>130</v>
      </c>
      <c r="AT132" s="131" t="s">
        <v>68</v>
      </c>
      <c r="AU132" s="131" t="s">
        <v>77</v>
      </c>
      <c r="AY132" s="123" t="s">
        <v>115</v>
      </c>
      <c r="BK132" s="132">
        <f>SUM(BK133:BK254)</f>
        <v>0</v>
      </c>
    </row>
    <row r="133" spans="2:65" s="1" customFormat="1" ht="16.5" customHeight="1">
      <c r="B133" s="135"/>
      <c r="C133" s="136" t="s">
        <v>227</v>
      </c>
      <c r="D133" s="136" t="s">
        <v>118</v>
      </c>
      <c r="E133" s="137" t="s">
        <v>228</v>
      </c>
      <c r="F133" s="138" t="s">
        <v>229</v>
      </c>
      <c r="G133" s="139" t="s">
        <v>133</v>
      </c>
      <c r="H133" s="140">
        <v>1</v>
      </c>
      <c r="I133" s="141"/>
      <c r="J133" s="142">
        <f>ROUND(I133*H133,2)</f>
        <v>0</v>
      </c>
      <c r="K133" s="138" t="s">
        <v>1</v>
      </c>
      <c r="L133" s="143"/>
      <c r="M133" s="144" t="s">
        <v>1</v>
      </c>
      <c r="N133" s="145" t="s">
        <v>40</v>
      </c>
      <c r="O133" s="45"/>
      <c r="P133" s="146">
        <f>O133*H133</f>
        <v>0</v>
      </c>
      <c r="Q133" s="146">
        <v>0</v>
      </c>
      <c r="R133" s="146">
        <f>Q133*H133</f>
        <v>0</v>
      </c>
      <c r="S133" s="146">
        <v>0</v>
      </c>
      <c r="T133" s="147">
        <f>S133*H133</f>
        <v>0</v>
      </c>
      <c r="AR133" s="12" t="s">
        <v>230</v>
      </c>
      <c r="AT133" s="12" t="s">
        <v>118</v>
      </c>
      <c r="AU133" s="12" t="s">
        <v>79</v>
      </c>
      <c r="AY133" s="12" t="s">
        <v>115</v>
      </c>
      <c r="BE133" s="148">
        <f>IF(N133="základní",J133,0)</f>
        <v>0</v>
      </c>
      <c r="BF133" s="148">
        <f>IF(N133="snížená",J133,0)</f>
        <v>0</v>
      </c>
      <c r="BG133" s="148">
        <f>IF(N133="zákl. přenesená",J133,0)</f>
        <v>0</v>
      </c>
      <c r="BH133" s="148">
        <f>IF(N133="sníž. přenesená",J133,0)</f>
        <v>0</v>
      </c>
      <c r="BI133" s="148">
        <f>IF(N133="nulová",J133,0)</f>
        <v>0</v>
      </c>
      <c r="BJ133" s="12" t="s">
        <v>77</v>
      </c>
      <c r="BK133" s="148">
        <f>ROUND(I133*H133,2)</f>
        <v>0</v>
      </c>
      <c r="BL133" s="12" t="s">
        <v>202</v>
      </c>
      <c r="BM133" s="12" t="s">
        <v>231</v>
      </c>
    </row>
    <row r="134" spans="2:65" s="1" customFormat="1">
      <c r="B134" s="26"/>
      <c r="D134" s="149" t="s">
        <v>126</v>
      </c>
      <c r="F134" s="150" t="s">
        <v>229</v>
      </c>
      <c r="I134" s="80"/>
      <c r="L134" s="26"/>
      <c r="M134" s="151"/>
      <c r="N134" s="45"/>
      <c r="O134" s="45"/>
      <c r="P134" s="45"/>
      <c r="Q134" s="45"/>
      <c r="R134" s="45"/>
      <c r="S134" s="45"/>
      <c r="T134" s="46"/>
      <c r="AT134" s="12" t="s">
        <v>126</v>
      </c>
      <c r="AU134" s="12" t="s">
        <v>79</v>
      </c>
    </row>
    <row r="135" spans="2:65" s="1" customFormat="1" ht="16.5" customHeight="1">
      <c r="B135" s="135"/>
      <c r="C135" s="152" t="s">
        <v>232</v>
      </c>
      <c r="D135" s="152" t="s">
        <v>137</v>
      </c>
      <c r="E135" s="153" t="s">
        <v>233</v>
      </c>
      <c r="F135" s="154" t="s">
        <v>234</v>
      </c>
      <c r="G135" s="155" t="s">
        <v>235</v>
      </c>
      <c r="H135" s="156">
        <v>65</v>
      </c>
      <c r="I135" s="157"/>
      <c r="J135" s="158">
        <f>ROUND(I135*H135,2)</f>
        <v>0</v>
      </c>
      <c r="K135" s="154" t="s">
        <v>214</v>
      </c>
      <c r="L135" s="26"/>
      <c r="M135" s="159" t="s">
        <v>1</v>
      </c>
      <c r="N135" s="160" t="s">
        <v>40</v>
      </c>
      <c r="O135" s="45"/>
      <c r="P135" s="146">
        <f>O135*H135</f>
        <v>0</v>
      </c>
      <c r="Q135" s="146">
        <v>0</v>
      </c>
      <c r="R135" s="146">
        <f>Q135*H135</f>
        <v>0</v>
      </c>
      <c r="S135" s="146">
        <v>0</v>
      </c>
      <c r="T135" s="147">
        <f>S135*H135</f>
        <v>0</v>
      </c>
      <c r="AR135" s="12" t="s">
        <v>136</v>
      </c>
      <c r="AT135" s="12" t="s">
        <v>137</v>
      </c>
      <c r="AU135" s="12" t="s">
        <v>79</v>
      </c>
      <c r="AY135" s="12" t="s">
        <v>115</v>
      </c>
      <c r="BE135" s="148">
        <f>IF(N135="základní",J135,0)</f>
        <v>0</v>
      </c>
      <c r="BF135" s="148">
        <f>IF(N135="snížená",J135,0)</f>
        <v>0</v>
      </c>
      <c r="BG135" s="148">
        <f>IF(N135="zákl. přenesená",J135,0)</f>
        <v>0</v>
      </c>
      <c r="BH135" s="148">
        <f>IF(N135="sníž. přenesená",J135,0)</f>
        <v>0</v>
      </c>
      <c r="BI135" s="148">
        <f>IF(N135="nulová",J135,0)</f>
        <v>0</v>
      </c>
      <c r="BJ135" s="12" t="s">
        <v>77</v>
      </c>
      <c r="BK135" s="148">
        <f>ROUND(I135*H135,2)</f>
        <v>0</v>
      </c>
      <c r="BL135" s="12" t="s">
        <v>136</v>
      </c>
      <c r="BM135" s="12" t="s">
        <v>236</v>
      </c>
    </row>
    <row r="136" spans="2:65" s="1" customFormat="1">
      <c r="B136" s="26"/>
      <c r="D136" s="149" t="s">
        <v>126</v>
      </c>
      <c r="F136" s="150" t="s">
        <v>237</v>
      </c>
      <c r="I136" s="80"/>
      <c r="L136" s="26"/>
      <c r="M136" s="151"/>
      <c r="N136" s="45"/>
      <c r="O136" s="45"/>
      <c r="P136" s="45"/>
      <c r="Q136" s="45"/>
      <c r="R136" s="45"/>
      <c r="S136" s="45"/>
      <c r="T136" s="46"/>
      <c r="AT136" s="12" t="s">
        <v>126</v>
      </c>
      <c r="AU136" s="12" t="s">
        <v>79</v>
      </c>
    </row>
    <row r="137" spans="2:65" s="1" customFormat="1" ht="16.5" customHeight="1">
      <c r="B137" s="135"/>
      <c r="C137" s="136" t="s">
        <v>238</v>
      </c>
      <c r="D137" s="136" t="s">
        <v>118</v>
      </c>
      <c r="E137" s="137" t="s">
        <v>239</v>
      </c>
      <c r="F137" s="138" t="s">
        <v>240</v>
      </c>
      <c r="G137" s="139" t="s">
        <v>241</v>
      </c>
      <c r="H137" s="140">
        <v>3.5000000000000003E-2</v>
      </c>
      <c r="I137" s="141"/>
      <c r="J137" s="142">
        <f>ROUND(I137*H137,2)</f>
        <v>0</v>
      </c>
      <c r="K137" s="138" t="s">
        <v>242</v>
      </c>
      <c r="L137" s="143"/>
      <c r="M137" s="144" t="s">
        <v>1</v>
      </c>
      <c r="N137" s="145" t="s">
        <v>40</v>
      </c>
      <c r="O137" s="45"/>
      <c r="P137" s="146">
        <f>O137*H137</f>
        <v>0</v>
      </c>
      <c r="Q137" s="146">
        <v>1</v>
      </c>
      <c r="R137" s="146">
        <f>Q137*H137</f>
        <v>3.5000000000000003E-2</v>
      </c>
      <c r="S137" s="146">
        <v>0</v>
      </c>
      <c r="T137" s="147">
        <f>S137*H137</f>
        <v>0</v>
      </c>
      <c r="AR137" s="12" t="s">
        <v>208</v>
      </c>
      <c r="AT137" s="12" t="s">
        <v>118</v>
      </c>
      <c r="AU137" s="12" t="s">
        <v>79</v>
      </c>
      <c r="AY137" s="12" t="s">
        <v>115</v>
      </c>
      <c r="BE137" s="148">
        <f>IF(N137="základní",J137,0)</f>
        <v>0</v>
      </c>
      <c r="BF137" s="148">
        <f>IF(N137="snížená",J137,0)</f>
        <v>0</v>
      </c>
      <c r="BG137" s="148">
        <f>IF(N137="zákl. přenesená",J137,0)</f>
        <v>0</v>
      </c>
      <c r="BH137" s="148">
        <f>IF(N137="sníž. přenesená",J137,0)</f>
        <v>0</v>
      </c>
      <c r="BI137" s="148">
        <f>IF(N137="nulová",J137,0)</f>
        <v>0</v>
      </c>
      <c r="BJ137" s="12" t="s">
        <v>77</v>
      </c>
      <c r="BK137" s="148">
        <f>ROUND(I137*H137,2)</f>
        <v>0</v>
      </c>
      <c r="BL137" s="12" t="s">
        <v>208</v>
      </c>
      <c r="BM137" s="12" t="s">
        <v>243</v>
      </c>
    </row>
    <row r="138" spans="2:65" s="1" customFormat="1">
      <c r="B138" s="26"/>
      <c r="D138" s="149" t="s">
        <v>126</v>
      </c>
      <c r="F138" s="150" t="s">
        <v>240</v>
      </c>
      <c r="I138" s="80"/>
      <c r="L138" s="26"/>
      <c r="M138" s="151"/>
      <c r="N138" s="45"/>
      <c r="O138" s="45"/>
      <c r="P138" s="45"/>
      <c r="Q138" s="45"/>
      <c r="R138" s="45"/>
      <c r="S138" s="45"/>
      <c r="T138" s="46"/>
      <c r="AT138" s="12" t="s">
        <v>126</v>
      </c>
      <c r="AU138" s="12" t="s">
        <v>79</v>
      </c>
    </row>
    <row r="139" spans="2:65" s="1" customFormat="1" ht="16.5" customHeight="1">
      <c r="B139" s="135"/>
      <c r="C139" s="136" t="s">
        <v>244</v>
      </c>
      <c r="D139" s="136" t="s">
        <v>118</v>
      </c>
      <c r="E139" s="137" t="s">
        <v>245</v>
      </c>
      <c r="F139" s="138" t="s">
        <v>246</v>
      </c>
      <c r="G139" s="139" t="s">
        <v>241</v>
      </c>
      <c r="H139" s="140">
        <v>0.03</v>
      </c>
      <c r="I139" s="141"/>
      <c r="J139" s="142">
        <f>ROUND(I139*H139,2)</f>
        <v>0</v>
      </c>
      <c r="K139" s="138" t="s">
        <v>214</v>
      </c>
      <c r="L139" s="143"/>
      <c r="M139" s="144" t="s">
        <v>1</v>
      </c>
      <c r="N139" s="145" t="s">
        <v>40</v>
      </c>
      <c r="O139" s="45"/>
      <c r="P139" s="146">
        <f>O139*H139</f>
        <v>0</v>
      </c>
      <c r="Q139" s="146">
        <v>1</v>
      </c>
      <c r="R139" s="146">
        <f>Q139*H139</f>
        <v>0.03</v>
      </c>
      <c r="S139" s="146">
        <v>0</v>
      </c>
      <c r="T139" s="147">
        <f>S139*H139</f>
        <v>0</v>
      </c>
      <c r="AR139" s="12" t="s">
        <v>208</v>
      </c>
      <c r="AT139" s="12" t="s">
        <v>118</v>
      </c>
      <c r="AU139" s="12" t="s">
        <v>79</v>
      </c>
      <c r="AY139" s="12" t="s">
        <v>115</v>
      </c>
      <c r="BE139" s="148">
        <f>IF(N139="základní",J139,0)</f>
        <v>0</v>
      </c>
      <c r="BF139" s="148">
        <f>IF(N139="snížená",J139,0)</f>
        <v>0</v>
      </c>
      <c r="BG139" s="148">
        <f>IF(N139="zákl. přenesená",J139,0)</f>
        <v>0</v>
      </c>
      <c r="BH139" s="148">
        <f>IF(N139="sníž. přenesená",J139,0)</f>
        <v>0</v>
      </c>
      <c r="BI139" s="148">
        <f>IF(N139="nulová",J139,0)</f>
        <v>0</v>
      </c>
      <c r="BJ139" s="12" t="s">
        <v>77</v>
      </c>
      <c r="BK139" s="148">
        <f>ROUND(I139*H139,2)</f>
        <v>0</v>
      </c>
      <c r="BL139" s="12" t="s">
        <v>208</v>
      </c>
      <c r="BM139" s="12" t="s">
        <v>247</v>
      </c>
    </row>
    <row r="140" spans="2:65" s="1" customFormat="1">
      <c r="B140" s="26"/>
      <c r="D140" s="149" t="s">
        <v>126</v>
      </c>
      <c r="F140" s="150" t="s">
        <v>248</v>
      </c>
      <c r="I140" s="80"/>
      <c r="L140" s="26"/>
      <c r="M140" s="151"/>
      <c r="N140" s="45"/>
      <c r="O140" s="45"/>
      <c r="P140" s="45"/>
      <c r="Q140" s="45"/>
      <c r="R140" s="45"/>
      <c r="S140" s="45"/>
      <c r="T140" s="46"/>
      <c r="AT140" s="12" t="s">
        <v>126</v>
      </c>
      <c r="AU140" s="12" t="s">
        <v>79</v>
      </c>
    </row>
    <row r="141" spans="2:65" s="1" customFormat="1" ht="16.5" customHeight="1">
      <c r="B141" s="135"/>
      <c r="C141" s="152" t="s">
        <v>249</v>
      </c>
      <c r="D141" s="152" t="s">
        <v>137</v>
      </c>
      <c r="E141" s="153" t="s">
        <v>250</v>
      </c>
      <c r="F141" s="154" t="s">
        <v>251</v>
      </c>
      <c r="G141" s="155" t="s">
        <v>133</v>
      </c>
      <c r="H141" s="156">
        <v>2</v>
      </c>
      <c r="I141" s="157"/>
      <c r="J141" s="158">
        <f>ROUND(I141*H141,2)</f>
        <v>0</v>
      </c>
      <c r="K141" s="154" t="s">
        <v>252</v>
      </c>
      <c r="L141" s="26"/>
      <c r="M141" s="159" t="s">
        <v>1</v>
      </c>
      <c r="N141" s="160" t="s">
        <v>40</v>
      </c>
      <c r="O141" s="45"/>
      <c r="P141" s="146">
        <f>O141*H141</f>
        <v>0</v>
      </c>
      <c r="Q141" s="146">
        <v>0</v>
      </c>
      <c r="R141" s="146">
        <f>Q141*H141</f>
        <v>0</v>
      </c>
      <c r="S141" s="146">
        <v>0</v>
      </c>
      <c r="T141" s="147">
        <f>S141*H141</f>
        <v>0</v>
      </c>
      <c r="AR141" s="12" t="s">
        <v>202</v>
      </c>
      <c r="AT141" s="12" t="s">
        <v>137</v>
      </c>
      <c r="AU141" s="12" t="s">
        <v>79</v>
      </c>
      <c r="AY141" s="12" t="s">
        <v>115</v>
      </c>
      <c r="BE141" s="148">
        <f>IF(N141="základní",J141,0)</f>
        <v>0</v>
      </c>
      <c r="BF141" s="148">
        <f>IF(N141="snížená",J141,0)</f>
        <v>0</v>
      </c>
      <c r="BG141" s="148">
        <f>IF(N141="zákl. přenesená",J141,0)</f>
        <v>0</v>
      </c>
      <c r="BH141" s="148">
        <f>IF(N141="sníž. přenesená",J141,0)</f>
        <v>0</v>
      </c>
      <c r="BI141" s="148">
        <f>IF(N141="nulová",J141,0)</f>
        <v>0</v>
      </c>
      <c r="BJ141" s="12" t="s">
        <v>77</v>
      </c>
      <c r="BK141" s="148">
        <f>ROUND(I141*H141,2)</f>
        <v>0</v>
      </c>
      <c r="BL141" s="12" t="s">
        <v>202</v>
      </c>
      <c r="BM141" s="12" t="s">
        <v>253</v>
      </c>
    </row>
    <row r="142" spans="2:65" s="1" customFormat="1">
      <c r="B142" s="26"/>
      <c r="D142" s="149" t="s">
        <v>126</v>
      </c>
      <c r="F142" s="150" t="s">
        <v>254</v>
      </c>
      <c r="I142" s="80"/>
      <c r="L142" s="26"/>
      <c r="M142" s="151"/>
      <c r="N142" s="45"/>
      <c r="O142" s="45"/>
      <c r="P142" s="45"/>
      <c r="Q142" s="45"/>
      <c r="R142" s="45"/>
      <c r="S142" s="45"/>
      <c r="T142" s="46"/>
      <c r="AT142" s="12" t="s">
        <v>126</v>
      </c>
      <c r="AU142" s="12" t="s">
        <v>79</v>
      </c>
    </row>
    <row r="143" spans="2:65" s="1" customFormat="1" ht="16.5" customHeight="1">
      <c r="B143" s="135"/>
      <c r="C143" s="136" t="s">
        <v>255</v>
      </c>
      <c r="D143" s="136" t="s">
        <v>118</v>
      </c>
      <c r="E143" s="137" t="s">
        <v>256</v>
      </c>
      <c r="F143" s="138" t="s">
        <v>257</v>
      </c>
      <c r="G143" s="139" t="s">
        <v>133</v>
      </c>
      <c r="H143" s="140">
        <v>1</v>
      </c>
      <c r="I143" s="141"/>
      <c r="J143" s="142">
        <f>ROUND(I143*H143,2)</f>
        <v>0</v>
      </c>
      <c r="K143" s="138" t="s">
        <v>1</v>
      </c>
      <c r="L143" s="143"/>
      <c r="M143" s="144" t="s">
        <v>1</v>
      </c>
      <c r="N143" s="145" t="s">
        <v>40</v>
      </c>
      <c r="O143" s="45"/>
      <c r="P143" s="146">
        <f>O143*H143</f>
        <v>0</v>
      </c>
      <c r="Q143" s="146">
        <v>0</v>
      </c>
      <c r="R143" s="146">
        <f>Q143*H143</f>
        <v>0</v>
      </c>
      <c r="S143" s="146">
        <v>0</v>
      </c>
      <c r="T143" s="147">
        <f>S143*H143</f>
        <v>0</v>
      </c>
      <c r="AR143" s="12" t="s">
        <v>230</v>
      </c>
      <c r="AT143" s="12" t="s">
        <v>118</v>
      </c>
      <c r="AU143" s="12" t="s">
        <v>79</v>
      </c>
      <c r="AY143" s="12" t="s">
        <v>115</v>
      </c>
      <c r="BE143" s="148">
        <f>IF(N143="základní",J143,0)</f>
        <v>0</v>
      </c>
      <c r="BF143" s="148">
        <f>IF(N143="snížená",J143,0)</f>
        <v>0</v>
      </c>
      <c r="BG143" s="148">
        <f>IF(N143="zákl. přenesená",J143,0)</f>
        <v>0</v>
      </c>
      <c r="BH143" s="148">
        <f>IF(N143="sníž. přenesená",J143,0)</f>
        <v>0</v>
      </c>
      <c r="BI143" s="148">
        <f>IF(N143="nulová",J143,0)</f>
        <v>0</v>
      </c>
      <c r="BJ143" s="12" t="s">
        <v>77</v>
      </c>
      <c r="BK143" s="148">
        <f>ROUND(I143*H143,2)</f>
        <v>0</v>
      </c>
      <c r="BL143" s="12" t="s">
        <v>202</v>
      </c>
      <c r="BM143" s="12" t="s">
        <v>258</v>
      </c>
    </row>
    <row r="144" spans="2:65" s="1" customFormat="1">
      <c r="B144" s="26"/>
      <c r="D144" s="149" t="s">
        <v>126</v>
      </c>
      <c r="F144" s="150" t="s">
        <v>259</v>
      </c>
      <c r="I144" s="80"/>
      <c r="L144" s="26"/>
      <c r="M144" s="151"/>
      <c r="N144" s="45"/>
      <c r="O144" s="45"/>
      <c r="P144" s="45"/>
      <c r="Q144" s="45"/>
      <c r="R144" s="45"/>
      <c r="S144" s="45"/>
      <c r="T144" s="46"/>
      <c r="AT144" s="12" t="s">
        <v>126</v>
      </c>
      <c r="AU144" s="12" t="s">
        <v>79</v>
      </c>
    </row>
    <row r="145" spans="2:65" s="1" customFormat="1" ht="16.5" customHeight="1">
      <c r="B145" s="135"/>
      <c r="C145" s="152" t="s">
        <v>260</v>
      </c>
      <c r="D145" s="152" t="s">
        <v>137</v>
      </c>
      <c r="E145" s="153" t="s">
        <v>261</v>
      </c>
      <c r="F145" s="154" t="s">
        <v>262</v>
      </c>
      <c r="G145" s="155" t="s">
        <v>133</v>
      </c>
      <c r="H145" s="156">
        <v>3</v>
      </c>
      <c r="I145" s="157"/>
      <c r="J145" s="158">
        <f>ROUND(I145*H145,2)</f>
        <v>0</v>
      </c>
      <c r="K145" s="154" t="s">
        <v>122</v>
      </c>
      <c r="L145" s="26"/>
      <c r="M145" s="159" t="s">
        <v>1</v>
      </c>
      <c r="N145" s="160" t="s">
        <v>40</v>
      </c>
      <c r="O145" s="45"/>
      <c r="P145" s="146">
        <f>O145*H145</f>
        <v>0</v>
      </c>
      <c r="Q145" s="146">
        <v>0</v>
      </c>
      <c r="R145" s="146">
        <f>Q145*H145</f>
        <v>0</v>
      </c>
      <c r="S145" s="146">
        <v>0</v>
      </c>
      <c r="T145" s="147">
        <f>S145*H145</f>
        <v>0</v>
      </c>
      <c r="AR145" s="12" t="s">
        <v>202</v>
      </c>
      <c r="AT145" s="12" t="s">
        <v>137</v>
      </c>
      <c r="AU145" s="12" t="s">
        <v>79</v>
      </c>
      <c r="AY145" s="12" t="s">
        <v>115</v>
      </c>
      <c r="BE145" s="148">
        <f>IF(N145="základní",J145,0)</f>
        <v>0</v>
      </c>
      <c r="BF145" s="148">
        <f>IF(N145="snížená",J145,0)</f>
        <v>0</v>
      </c>
      <c r="BG145" s="148">
        <f>IF(N145="zákl. přenesená",J145,0)</f>
        <v>0</v>
      </c>
      <c r="BH145" s="148">
        <f>IF(N145="sníž. přenesená",J145,0)</f>
        <v>0</v>
      </c>
      <c r="BI145" s="148">
        <f>IF(N145="nulová",J145,0)</f>
        <v>0</v>
      </c>
      <c r="BJ145" s="12" t="s">
        <v>77</v>
      </c>
      <c r="BK145" s="148">
        <f>ROUND(I145*H145,2)</f>
        <v>0</v>
      </c>
      <c r="BL145" s="12" t="s">
        <v>202</v>
      </c>
      <c r="BM145" s="12" t="s">
        <v>263</v>
      </c>
    </row>
    <row r="146" spans="2:65" s="1" customFormat="1">
      <c r="B146" s="26"/>
      <c r="D146" s="149" t="s">
        <v>126</v>
      </c>
      <c r="F146" s="150" t="s">
        <v>264</v>
      </c>
      <c r="I146" s="80"/>
      <c r="L146" s="26"/>
      <c r="M146" s="151"/>
      <c r="N146" s="45"/>
      <c r="O146" s="45"/>
      <c r="P146" s="45"/>
      <c r="Q146" s="45"/>
      <c r="R146" s="45"/>
      <c r="S146" s="45"/>
      <c r="T146" s="46"/>
      <c r="AT146" s="12" t="s">
        <v>126</v>
      </c>
      <c r="AU146" s="12" t="s">
        <v>79</v>
      </c>
    </row>
    <row r="147" spans="2:65" s="1" customFormat="1" ht="16.5" customHeight="1">
      <c r="B147" s="135"/>
      <c r="C147" s="152" t="s">
        <v>265</v>
      </c>
      <c r="D147" s="152" t="s">
        <v>137</v>
      </c>
      <c r="E147" s="153" t="s">
        <v>266</v>
      </c>
      <c r="F147" s="154" t="s">
        <v>267</v>
      </c>
      <c r="G147" s="155" t="s">
        <v>268</v>
      </c>
      <c r="H147" s="156">
        <v>4</v>
      </c>
      <c r="I147" s="157"/>
      <c r="J147" s="158">
        <f>ROUND(I147*H147,2)</f>
        <v>0</v>
      </c>
      <c r="K147" s="154" t="s">
        <v>122</v>
      </c>
      <c r="L147" s="26"/>
      <c r="M147" s="159" t="s">
        <v>1</v>
      </c>
      <c r="N147" s="160" t="s">
        <v>40</v>
      </c>
      <c r="O147" s="45"/>
      <c r="P147" s="146">
        <f>O147*H147</f>
        <v>0</v>
      </c>
      <c r="Q147" s="146">
        <v>0</v>
      </c>
      <c r="R147" s="146">
        <f>Q147*H147</f>
        <v>0</v>
      </c>
      <c r="S147" s="146">
        <v>0</v>
      </c>
      <c r="T147" s="147">
        <f>S147*H147</f>
        <v>0</v>
      </c>
      <c r="AR147" s="12" t="s">
        <v>202</v>
      </c>
      <c r="AT147" s="12" t="s">
        <v>137</v>
      </c>
      <c r="AU147" s="12" t="s">
        <v>79</v>
      </c>
      <c r="AY147" s="12" t="s">
        <v>115</v>
      </c>
      <c r="BE147" s="148">
        <f>IF(N147="základní",J147,0)</f>
        <v>0</v>
      </c>
      <c r="BF147" s="148">
        <f>IF(N147="snížená",J147,0)</f>
        <v>0</v>
      </c>
      <c r="BG147" s="148">
        <f>IF(N147="zákl. přenesená",J147,0)</f>
        <v>0</v>
      </c>
      <c r="BH147" s="148">
        <f>IF(N147="sníž. přenesená",J147,0)</f>
        <v>0</v>
      </c>
      <c r="BI147" s="148">
        <f>IF(N147="nulová",J147,0)</f>
        <v>0</v>
      </c>
      <c r="BJ147" s="12" t="s">
        <v>77</v>
      </c>
      <c r="BK147" s="148">
        <f>ROUND(I147*H147,2)</f>
        <v>0</v>
      </c>
      <c r="BL147" s="12" t="s">
        <v>202</v>
      </c>
      <c r="BM147" s="12" t="s">
        <v>269</v>
      </c>
    </row>
    <row r="148" spans="2:65" s="1" customFormat="1">
      <c r="B148" s="26"/>
      <c r="D148" s="149" t="s">
        <v>126</v>
      </c>
      <c r="F148" s="150" t="s">
        <v>270</v>
      </c>
      <c r="I148" s="80"/>
      <c r="L148" s="26"/>
      <c r="M148" s="151"/>
      <c r="N148" s="45"/>
      <c r="O148" s="45"/>
      <c r="P148" s="45"/>
      <c r="Q148" s="45"/>
      <c r="R148" s="45"/>
      <c r="S148" s="45"/>
      <c r="T148" s="46"/>
      <c r="AT148" s="12" t="s">
        <v>126</v>
      </c>
      <c r="AU148" s="12" t="s">
        <v>79</v>
      </c>
    </row>
    <row r="149" spans="2:65" s="1" customFormat="1" ht="16.5" customHeight="1">
      <c r="B149" s="135"/>
      <c r="C149" s="152" t="s">
        <v>271</v>
      </c>
      <c r="D149" s="152" t="s">
        <v>137</v>
      </c>
      <c r="E149" s="153" t="s">
        <v>272</v>
      </c>
      <c r="F149" s="154" t="s">
        <v>273</v>
      </c>
      <c r="G149" s="155" t="s">
        <v>133</v>
      </c>
      <c r="H149" s="156">
        <v>2</v>
      </c>
      <c r="I149" s="157"/>
      <c r="J149" s="158">
        <f>ROUND(I149*H149,2)</f>
        <v>0</v>
      </c>
      <c r="K149" s="154" t="s">
        <v>214</v>
      </c>
      <c r="L149" s="26"/>
      <c r="M149" s="159" t="s">
        <v>1</v>
      </c>
      <c r="N149" s="160" t="s">
        <v>40</v>
      </c>
      <c r="O149" s="45"/>
      <c r="P149" s="146">
        <f>O149*H149</f>
        <v>0</v>
      </c>
      <c r="Q149" s="146">
        <v>0</v>
      </c>
      <c r="R149" s="146">
        <f>Q149*H149</f>
        <v>0</v>
      </c>
      <c r="S149" s="146">
        <v>0</v>
      </c>
      <c r="T149" s="147">
        <f>S149*H149</f>
        <v>0</v>
      </c>
      <c r="AR149" s="12" t="s">
        <v>202</v>
      </c>
      <c r="AT149" s="12" t="s">
        <v>137</v>
      </c>
      <c r="AU149" s="12" t="s">
        <v>79</v>
      </c>
      <c r="AY149" s="12" t="s">
        <v>115</v>
      </c>
      <c r="BE149" s="148">
        <f>IF(N149="základní",J149,0)</f>
        <v>0</v>
      </c>
      <c r="BF149" s="148">
        <f>IF(N149="snížená",J149,0)</f>
        <v>0</v>
      </c>
      <c r="BG149" s="148">
        <f>IF(N149="zákl. přenesená",J149,0)</f>
        <v>0</v>
      </c>
      <c r="BH149" s="148">
        <f>IF(N149="sníž. přenesená",J149,0)</f>
        <v>0</v>
      </c>
      <c r="BI149" s="148">
        <f>IF(N149="nulová",J149,0)</f>
        <v>0</v>
      </c>
      <c r="BJ149" s="12" t="s">
        <v>77</v>
      </c>
      <c r="BK149" s="148">
        <f>ROUND(I149*H149,2)</f>
        <v>0</v>
      </c>
      <c r="BL149" s="12" t="s">
        <v>202</v>
      </c>
      <c r="BM149" s="12" t="s">
        <v>274</v>
      </c>
    </row>
    <row r="150" spans="2:65" s="1" customFormat="1">
      <c r="B150" s="26"/>
      <c r="D150" s="149" t="s">
        <v>126</v>
      </c>
      <c r="F150" s="150" t="s">
        <v>275</v>
      </c>
      <c r="I150" s="80"/>
      <c r="L150" s="26"/>
      <c r="M150" s="151"/>
      <c r="N150" s="45"/>
      <c r="O150" s="45"/>
      <c r="P150" s="45"/>
      <c r="Q150" s="45"/>
      <c r="R150" s="45"/>
      <c r="S150" s="45"/>
      <c r="T150" s="46"/>
      <c r="AT150" s="12" t="s">
        <v>126</v>
      </c>
      <c r="AU150" s="12" t="s">
        <v>79</v>
      </c>
    </row>
    <row r="151" spans="2:65" s="1" customFormat="1" ht="16.5" customHeight="1">
      <c r="B151" s="135"/>
      <c r="C151" s="152" t="s">
        <v>123</v>
      </c>
      <c r="D151" s="152" t="s">
        <v>137</v>
      </c>
      <c r="E151" s="153" t="s">
        <v>276</v>
      </c>
      <c r="F151" s="154" t="s">
        <v>277</v>
      </c>
      <c r="G151" s="155" t="s">
        <v>133</v>
      </c>
      <c r="H151" s="156">
        <v>6</v>
      </c>
      <c r="I151" s="157"/>
      <c r="J151" s="158">
        <f>ROUND(I151*H151,2)</f>
        <v>0</v>
      </c>
      <c r="K151" s="154" t="s">
        <v>122</v>
      </c>
      <c r="L151" s="26"/>
      <c r="M151" s="159" t="s">
        <v>1</v>
      </c>
      <c r="N151" s="160" t="s">
        <v>40</v>
      </c>
      <c r="O151" s="45"/>
      <c r="P151" s="146">
        <f>O151*H151</f>
        <v>0</v>
      </c>
      <c r="Q151" s="146">
        <v>0</v>
      </c>
      <c r="R151" s="146">
        <f>Q151*H151</f>
        <v>0</v>
      </c>
      <c r="S151" s="146">
        <v>0</v>
      </c>
      <c r="T151" s="147">
        <f>S151*H151</f>
        <v>0</v>
      </c>
      <c r="AR151" s="12" t="s">
        <v>202</v>
      </c>
      <c r="AT151" s="12" t="s">
        <v>137</v>
      </c>
      <c r="AU151" s="12" t="s">
        <v>79</v>
      </c>
      <c r="AY151" s="12" t="s">
        <v>115</v>
      </c>
      <c r="BE151" s="148">
        <f>IF(N151="základní",J151,0)</f>
        <v>0</v>
      </c>
      <c r="BF151" s="148">
        <f>IF(N151="snížená",J151,0)</f>
        <v>0</v>
      </c>
      <c r="BG151" s="148">
        <f>IF(N151="zákl. přenesená",J151,0)</f>
        <v>0</v>
      </c>
      <c r="BH151" s="148">
        <f>IF(N151="sníž. přenesená",J151,0)</f>
        <v>0</v>
      </c>
      <c r="BI151" s="148">
        <f>IF(N151="nulová",J151,0)</f>
        <v>0</v>
      </c>
      <c r="BJ151" s="12" t="s">
        <v>77</v>
      </c>
      <c r="BK151" s="148">
        <f>ROUND(I151*H151,2)</f>
        <v>0</v>
      </c>
      <c r="BL151" s="12" t="s">
        <v>202</v>
      </c>
      <c r="BM151" s="12" t="s">
        <v>278</v>
      </c>
    </row>
    <row r="152" spans="2:65" s="1" customFormat="1">
      <c r="B152" s="26"/>
      <c r="D152" s="149" t="s">
        <v>126</v>
      </c>
      <c r="F152" s="150" t="s">
        <v>279</v>
      </c>
      <c r="I152" s="80"/>
      <c r="L152" s="26"/>
      <c r="M152" s="151"/>
      <c r="N152" s="45"/>
      <c r="O152" s="45"/>
      <c r="P152" s="45"/>
      <c r="Q152" s="45"/>
      <c r="R152" s="45"/>
      <c r="S152" s="45"/>
      <c r="T152" s="46"/>
      <c r="AT152" s="12" t="s">
        <v>126</v>
      </c>
      <c r="AU152" s="12" t="s">
        <v>79</v>
      </c>
    </row>
    <row r="153" spans="2:65" s="1" customFormat="1" ht="16.5" customHeight="1">
      <c r="B153" s="135"/>
      <c r="C153" s="136" t="s">
        <v>280</v>
      </c>
      <c r="D153" s="136" t="s">
        <v>118</v>
      </c>
      <c r="E153" s="137" t="s">
        <v>281</v>
      </c>
      <c r="F153" s="138" t="s">
        <v>282</v>
      </c>
      <c r="G153" s="139" t="s">
        <v>133</v>
      </c>
      <c r="H153" s="140">
        <v>3</v>
      </c>
      <c r="I153" s="141"/>
      <c r="J153" s="142">
        <f>ROUND(I153*H153,2)</f>
        <v>0</v>
      </c>
      <c r="K153" s="138" t="s">
        <v>1</v>
      </c>
      <c r="L153" s="143"/>
      <c r="M153" s="144" t="s">
        <v>1</v>
      </c>
      <c r="N153" s="145" t="s">
        <v>40</v>
      </c>
      <c r="O153" s="45"/>
      <c r="P153" s="146">
        <f>O153*H153</f>
        <v>0</v>
      </c>
      <c r="Q153" s="146">
        <v>0</v>
      </c>
      <c r="R153" s="146">
        <f>Q153*H153</f>
        <v>0</v>
      </c>
      <c r="S153" s="146">
        <v>0</v>
      </c>
      <c r="T153" s="147">
        <f>S153*H153</f>
        <v>0</v>
      </c>
      <c r="AR153" s="12" t="s">
        <v>230</v>
      </c>
      <c r="AT153" s="12" t="s">
        <v>118</v>
      </c>
      <c r="AU153" s="12" t="s">
        <v>79</v>
      </c>
      <c r="AY153" s="12" t="s">
        <v>115</v>
      </c>
      <c r="BE153" s="148">
        <f>IF(N153="základní",J153,0)</f>
        <v>0</v>
      </c>
      <c r="BF153" s="148">
        <f>IF(N153="snížená",J153,0)</f>
        <v>0</v>
      </c>
      <c r="BG153" s="148">
        <f>IF(N153="zákl. přenesená",J153,0)</f>
        <v>0</v>
      </c>
      <c r="BH153" s="148">
        <f>IF(N153="sníž. přenesená",J153,0)</f>
        <v>0</v>
      </c>
      <c r="BI153" s="148">
        <f>IF(N153="nulová",J153,0)</f>
        <v>0</v>
      </c>
      <c r="BJ153" s="12" t="s">
        <v>77</v>
      </c>
      <c r="BK153" s="148">
        <f>ROUND(I153*H153,2)</f>
        <v>0</v>
      </c>
      <c r="BL153" s="12" t="s">
        <v>202</v>
      </c>
      <c r="BM153" s="12" t="s">
        <v>283</v>
      </c>
    </row>
    <row r="154" spans="2:65" s="1" customFormat="1">
      <c r="B154" s="26"/>
      <c r="D154" s="149" t="s">
        <v>126</v>
      </c>
      <c r="F154" s="150" t="s">
        <v>282</v>
      </c>
      <c r="I154" s="80"/>
      <c r="L154" s="26"/>
      <c r="M154" s="151"/>
      <c r="N154" s="45"/>
      <c r="O154" s="45"/>
      <c r="P154" s="45"/>
      <c r="Q154" s="45"/>
      <c r="R154" s="45"/>
      <c r="S154" s="45"/>
      <c r="T154" s="46"/>
      <c r="AT154" s="12" t="s">
        <v>126</v>
      </c>
      <c r="AU154" s="12" t="s">
        <v>79</v>
      </c>
    </row>
    <row r="155" spans="2:65" s="1" customFormat="1" ht="16.5" customHeight="1">
      <c r="B155" s="135"/>
      <c r="C155" s="152" t="s">
        <v>284</v>
      </c>
      <c r="D155" s="152" t="s">
        <v>137</v>
      </c>
      <c r="E155" s="153" t="s">
        <v>285</v>
      </c>
      <c r="F155" s="154" t="s">
        <v>286</v>
      </c>
      <c r="G155" s="155" t="s">
        <v>133</v>
      </c>
      <c r="H155" s="156">
        <v>6</v>
      </c>
      <c r="I155" s="157"/>
      <c r="J155" s="158">
        <f>ROUND(I155*H155,2)</f>
        <v>0</v>
      </c>
      <c r="K155" s="154" t="s">
        <v>122</v>
      </c>
      <c r="L155" s="26"/>
      <c r="M155" s="159" t="s">
        <v>1</v>
      </c>
      <c r="N155" s="160" t="s">
        <v>40</v>
      </c>
      <c r="O155" s="45"/>
      <c r="P155" s="146">
        <f>O155*H155</f>
        <v>0</v>
      </c>
      <c r="Q155" s="146">
        <v>0</v>
      </c>
      <c r="R155" s="146">
        <f>Q155*H155</f>
        <v>0</v>
      </c>
      <c r="S155" s="146">
        <v>0</v>
      </c>
      <c r="T155" s="147">
        <f>S155*H155</f>
        <v>0</v>
      </c>
      <c r="AR155" s="12" t="s">
        <v>202</v>
      </c>
      <c r="AT155" s="12" t="s">
        <v>137</v>
      </c>
      <c r="AU155" s="12" t="s">
        <v>79</v>
      </c>
      <c r="AY155" s="12" t="s">
        <v>115</v>
      </c>
      <c r="BE155" s="148">
        <f>IF(N155="základní",J155,0)</f>
        <v>0</v>
      </c>
      <c r="BF155" s="148">
        <f>IF(N155="snížená",J155,0)</f>
        <v>0</v>
      </c>
      <c r="BG155" s="148">
        <f>IF(N155="zákl. přenesená",J155,0)</f>
        <v>0</v>
      </c>
      <c r="BH155" s="148">
        <f>IF(N155="sníž. přenesená",J155,0)</f>
        <v>0</v>
      </c>
      <c r="BI155" s="148">
        <f>IF(N155="nulová",J155,0)</f>
        <v>0</v>
      </c>
      <c r="BJ155" s="12" t="s">
        <v>77</v>
      </c>
      <c r="BK155" s="148">
        <f>ROUND(I155*H155,2)</f>
        <v>0</v>
      </c>
      <c r="BL155" s="12" t="s">
        <v>202</v>
      </c>
      <c r="BM155" s="12" t="s">
        <v>287</v>
      </c>
    </row>
    <row r="156" spans="2:65" s="1" customFormat="1">
      <c r="B156" s="26"/>
      <c r="D156" s="149" t="s">
        <v>126</v>
      </c>
      <c r="F156" s="150" t="s">
        <v>288</v>
      </c>
      <c r="I156" s="80"/>
      <c r="L156" s="26"/>
      <c r="M156" s="151"/>
      <c r="N156" s="45"/>
      <c r="O156" s="45"/>
      <c r="P156" s="45"/>
      <c r="Q156" s="45"/>
      <c r="R156" s="45"/>
      <c r="S156" s="45"/>
      <c r="T156" s="46"/>
      <c r="AT156" s="12" t="s">
        <v>126</v>
      </c>
      <c r="AU156" s="12" t="s">
        <v>79</v>
      </c>
    </row>
    <row r="157" spans="2:65" s="1" customFormat="1" ht="16.5" customHeight="1">
      <c r="B157" s="135"/>
      <c r="C157" s="136" t="s">
        <v>289</v>
      </c>
      <c r="D157" s="136" t="s">
        <v>118</v>
      </c>
      <c r="E157" s="137" t="s">
        <v>290</v>
      </c>
      <c r="F157" s="138" t="s">
        <v>291</v>
      </c>
      <c r="G157" s="139" t="s">
        <v>133</v>
      </c>
      <c r="H157" s="140">
        <v>6</v>
      </c>
      <c r="I157" s="141"/>
      <c r="J157" s="142">
        <f>ROUND(I157*H157,2)</f>
        <v>0</v>
      </c>
      <c r="K157" s="138" t="s">
        <v>1</v>
      </c>
      <c r="L157" s="143"/>
      <c r="M157" s="144" t="s">
        <v>1</v>
      </c>
      <c r="N157" s="145" t="s">
        <v>40</v>
      </c>
      <c r="O157" s="45"/>
      <c r="P157" s="146">
        <f>O157*H157</f>
        <v>0</v>
      </c>
      <c r="Q157" s="146">
        <v>0</v>
      </c>
      <c r="R157" s="146">
        <f>Q157*H157</f>
        <v>0</v>
      </c>
      <c r="S157" s="146">
        <v>0</v>
      </c>
      <c r="T157" s="147">
        <f>S157*H157</f>
        <v>0</v>
      </c>
      <c r="AR157" s="12" t="s">
        <v>230</v>
      </c>
      <c r="AT157" s="12" t="s">
        <v>118</v>
      </c>
      <c r="AU157" s="12" t="s">
        <v>79</v>
      </c>
      <c r="AY157" s="12" t="s">
        <v>115</v>
      </c>
      <c r="BE157" s="148">
        <f>IF(N157="základní",J157,0)</f>
        <v>0</v>
      </c>
      <c r="BF157" s="148">
        <f>IF(N157="snížená",J157,0)</f>
        <v>0</v>
      </c>
      <c r="BG157" s="148">
        <f>IF(N157="zákl. přenesená",J157,0)</f>
        <v>0</v>
      </c>
      <c r="BH157" s="148">
        <f>IF(N157="sníž. přenesená",J157,0)</f>
        <v>0</v>
      </c>
      <c r="BI157" s="148">
        <f>IF(N157="nulová",J157,0)</f>
        <v>0</v>
      </c>
      <c r="BJ157" s="12" t="s">
        <v>77</v>
      </c>
      <c r="BK157" s="148">
        <f>ROUND(I157*H157,2)</f>
        <v>0</v>
      </c>
      <c r="BL157" s="12" t="s">
        <v>202</v>
      </c>
      <c r="BM157" s="12" t="s">
        <v>292</v>
      </c>
    </row>
    <row r="158" spans="2:65" s="1" customFormat="1">
      <c r="B158" s="26"/>
      <c r="D158" s="149" t="s">
        <v>126</v>
      </c>
      <c r="F158" s="150" t="s">
        <v>291</v>
      </c>
      <c r="I158" s="80"/>
      <c r="L158" s="26"/>
      <c r="M158" s="151"/>
      <c r="N158" s="45"/>
      <c r="O158" s="45"/>
      <c r="P158" s="45"/>
      <c r="Q158" s="45"/>
      <c r="R158" s="45"/>
      <c r="S158" s="45"/>
      <c r="T158" s="46"/>
      <c r="AT158" s="12" t="s">
        <v>126</v>
      </c>
      <c r="AU158" s="12" t="s">
        <v>79</v>
      </c>
    </row>
    <row r="159" spans="2:65" s="1" customFormat="1" ht="16.5" customHeight="1">
      <c r="B159" s="135"/>
      <c r="C159" s="152" t="s">
        <v>293</v>
      </c>
      <c r="D159" s="152" t="s">
        <v>137</v>
      </c>
      <c r="E159" s="153" t="s">
        <v>294</v>
      </c>
      <c r="F159" s="154" t="s">
        <v>295</v>
      </c>
      <c r="G159" s="155" t="s">
        <v>133</v>
      </c>
      <c r="H159" s="156">
        <v>1</v>
      </c>
      <c r="I159" s="157"/>
      <c r="J159" s="158">
        <f>ROUND(I159*H159,2)</f>
        <v>0</v>
      </c>
      <c r="K159" s="154" t="s">
        <v>122</v>
      </c>
      <c r="L159" s="26"/>
      <c r="M159" s="159" t="s">
        <v>1</v>
      </c>
      <c r="N159" s="160" t="s">
        <v>40</v>
      </c>
      <c r="O159" s="45"/>
      <c r="P159" s="146">
        <f>O159*H159</f>
        <v>0</v>
      </c>
      <c r="Q159" s="146">
        <v>0</v>
      </c>
      <c r="R159" s="146">
        <f>Q159*H159</f>
        <v>0</v>
      </c>
      <c r="S159" s="146">
        <v>0</v>
      </c>
      <c r="T159" s="147">
        <f>S159*H159</f>
        <v>0</v>
      </c>
      <c r="AR159" s="12" t="s">
        <v>202</v>
      </c>
      <c r="AT159" s="12" t="s">
        <v>137</v>
      </c>
      <c r="AU159" s="12" t="s">
        <v>79</v>
      </c>
      <c r="AY159" s="12" t="s">
        <v>115</v>
      </c>
      <c r="BE159" s="148">
        <f>IF(N159="základní",J159,0)</f>
        <v>0</v>
      </c>
      <c r="BF159" s="148">
        <f>IF(N159="snížená",J159,0)</f>
        <v>0</v>
      </c>
      <c r="BG159" s="148">
        <f>IF(N159="zákl. přenesená",J159,0)</f>
        <v>0</v>
      </c>
      <c r="BH159" s="148">
        <f>IF(N159="sníž. přenesená",J159,0)</f>
        <v>0</v>
      </c>
      <c r="BI159" s="148">
        <f>IF(N159="nulová",J159,0)</f>
        <v>0</v>
      </c>
      <c r="BJ159" s="12" t="s">
        <v>77</v>
      </c>
      <c r="BK159" s="148">
        <f>ROUND(I159*H159,2)</f>
        <v>0</v>
      </c>
      <c r="BL159" s="12" t="s">
        <v>202</v>
      </c>
      <c r="BM159" s="12" t="s">
        <v>296</v>
      </c>
    </row>
    <row r="160" spans="2:65" s="1" customFormat="1">
      <c r="B160" s="26"/>
      <c r="D160" s="149" t="s">
        <v>126</v>
      </c>
      <c r="F160" s="150" t="s">
        <v>297</v>
      </c>
      <c r="I160" s="80"/>
      <c r="L160" s="26"/>
      <c r="M160" s="151"/>
      <c r="N160" s="45"/>
      <c r="O160" s="45"/>
      <c r="P160" s="45"/>
      <c r="Q160" s="45"/>
      <c r="R160" s="45"/>
      <c r="S160" s="45"/>
      <c r="T160" s="46"/>
      <c r="AT160" s="12" t="s">
        <v>126</v>
      </c>
      <c r="AU160" s="12" t="s">
        <v>79</v>
      </c>
    </row>
    <row r="161" spans="2:65" s="1" customFormat="1" ht="16.5" customHeight="1">
      <c r="B161" s="135"/>
      <c r="C161" s="136" t="s">
        <v>298</v>
      </c>
      <c r="D161" s="136" t="s">
        <v>118</v>
      </c>
      <c r="E161" s="137" t="s">
        <v>299</v>
      </c>
      <c r="F161" s="138" t="s">
        <v>300</v>
      </c>
      <c r="G161" s="139" t="s">
        <v>133</v>
      </c>
      <c r="H161" s="140">
        <v>4</v>
      </c>
      <c r="I161" s="141"/>
      <c r="J161" s="142">
        <f>ROUND(I161*H161,2)</f>
        <v>0</v>
      </c>
      <c r="K161" s="138" t="s">
        <v>1</v>
      </c>
      <c r="L161" s="143"/>
      <c r="M161" s="144" t="s">
        <v>1</v>
      </c>
      <c r="N161" s="145" t="s">
        <v>40</v>
      </c>
      <c r="O161" s="45"/>
      <c r="P161" s="146">
        <f>O161*H161</f>
        <v>0</v>
      </c>
      <c r="Q161" s="146">
        <v>0</v>
      </c>
      <c r="R161" s="146">
        <f>Q161*H161</f>
        <v>0</v>
      </c>
      <c r="S161" s="146">
        <v>0</v>
      </c>
      <c r="T161" s="147">
        <f>S161*H161</f>
        <v>0</v>
      </c>
      <c r="AR161" s="12" t="s">
        <v>230</v>
      </c>
      <c r="AT161" s="12" t="s">
        <v>118</v>
      </c>
      <c r="AU161" s="12" t="s">
        <v>79</v>
      </c>
      <c r="AY161" s="12" t="s">
        <v>115</v>
      </c>
      <c r="BE161" s="148">
        <f>IF(N161="základní",J161,0)</f>
        <v>0</v>
      </c>
      <c r="BF161" s="148">
        <f>IF(N161="snížená",J161,0)</f>
        <v>0</v>
      </c>
      <c r="BG161" s="148">
        <f>IF(N161="zákl. přenesená",J161,0)</f>
        <v>0</v>
      </c>
      <c r="BH161" s="148">
        <f>IF(N161="sníž. přenesená",J161,0)</f>
        <v>0</v>
      </c>
      <c r="BI161" s="148">
        <f>IF(N161="nulová",J161,0)</f>
        <v>0</v>
      </c>
      <c r="BJ161" s="12" t="s">
        <v>77</v>
      </c>
      <c r="BK161" s="148">
        <f>ROUND(I161*H161,2)</f>
        <v>0</v>
      </c>
      <c r="BL161" s="12" t="s">
        <v>202</v>
      </c>
      <c r="BM161" s="12" t="s">
        <v>301</v>
      </c>
    </row>
    <row r="162" spans="2:65" s="1" customFormat="1">
      <c r="B162" s="26"/>
      <c r="D162" s="149" t="s">
        <v>126</v>
      </c>
      <c r="F162" s="150" t="s">
        <v>300</v>
      </c>
      <c r="I162" s="80"/>
      <c r="L162" s="26"/>
      <c r="M162" s="151"/>
      <c r="N162" s="45"/>
      <c r="O162" s="45"/>
      <c r="P162" s="45"/>
      <c r="Q162" s="45"/>
      <c r="R162" s="45"/>
      <c r="S162" s="45"/>
      <c r="T162" s="46"/>
      <c r="AT162" s="12" t="s">
        <v>126</v>
      </c>
      <c r="AU162" s="12" t="s">
        <v>79</v>
      </c>
    </row>
    <row r="163" spans="2:65" s="1" customFormat="1" ht="16.5" customHeight="1">
      <c r="B163" s="135"/>
      <c r="C163" s="152" t="s">
        <v>302</v>
      </c>
      <c r="D163" s="152" t="s">
        <v>137</v>
      </c>
      <c r="E163" s="153" t="s">
        <v>303</v>
      </c>
      <c r="F163" s="154" t="s">
        <v>304</v>
      </c>
      <c r="G163" s="155" t="s">
        <v>268</v>
      </c>
      <c r="H163" s="156">
        <v>1</v>
      </c>
      <c r="I163" s="157"/>
      <c r="J163" s="158">
        <f>ROUND(I163*H163,2)</f>
        <v>0</v>
      </c>
      <c r="K163" s="154" t="s">
        <v>305</v>
      </c>
      <c r="L163" s="26"/>
      <c r="M163" s="159" t="s">
        <v>1</v>
      </c>
      <c r="N163" s="160" t="s">
        <v>40</v>
      </c>
      <c r="O163" s="45"/>
      <c r="P163" s="146">
        <f>O163*H163</f>
        <v>0</v>
      </c>
      <c r="Q163" s="146">
        <v>0</v>
      </c>
      <c r="R163" s="146">
        <f>Q163*H163</f>
        <v>0</v>
      </c>
      <c r="S163" s="146">
        <v>0</v>
      </c>
      <c r="T163" s="147">
        <f>S163*H163</f>
        <v>0</v>
      </c>
      <c r="AR163" s="12" t="s">
        <v>202</v>
      </c>
      <c r="AT163" s="12" t="s">
        <v>137</v>
      </c>
      <c r="AU163" s="12" t="s">
        <v>79</v>
      </c>
      <c r="AY163" s="12" t="s">
        <v>115</v>
      </c>
      <c r="BE163" s="148">
        <f>IF(N163="základní",J163,0)</f>
        <v>0</v>
      </c>
      <c r="BF163" s="148">
        <f>IF(N163="snížená",J163,0)</f>
        <v>0</v>
      </c>
      <c r="BG163" s="148">
        <f>IF(N163="zákl. přenesená",J163,0)</f>
        <v>0</v>
      </c>
      <c r="BH163" s="148">
        <f>IF(N163="sníž. přenesená",J163,0)</f>
        <v>0</v>
      </c>
      <c r="BI163" s="148">
        <f>IF(N163="nulová",J163,0)</f>
        <v>0</v>
      </c>
      <c r="BJ163" s="12" t="s">
        <v>77</v>
      </c>
      <c r="BK163" s="148">
        <f>ROUND(I163*H163,2)</f>
        <v>0</v>
      </c>
      <c r="BL163" s="12" t="s">
        <v>202</v>
      </c>
      <c r="BM163" s="12" t="s">
        <v>306</v>
      </c>
    </row>
    <row r="164" spans="2:65" s="1" customFormat="1">
      <c r="B164" s="26"/>
      <c r="D164" s="149" t="s">
        <v>126</v>
      </c>
      <c r="F164" s="150" t="s">
        <v>307</v>
      </c>
      <c r="I164" s="80"/>
      <c r="L164" s="26"/>
      <c r="M164" s="151"/>
      <c r="N164" s="45"/>
      <c r="O164" s="45"/>
      <c r="P164" s="45"/>
      <c r="Q164" s="45"/>
      <c r="R164" s="45"/>
      <c r="S164" s="45"/>
      <c r="T164" s="46"/>
      <c r="AT164" s="12" t="s">
        <v>126</v>
      </c>
      <c r="AU164" s="12" t="s">
        <v>79</v>
      </c>
    </row>
    <row r="165" spans="2:65" s="1" customFormat="1" ht="16.5" customHeight="1">
      <c r="B165" s="135"/>
      <c r="C165" s="152" t="s">
        <v>308</v>
      </c>
      <c r="D165" s="152" t="s">
        <v>137</v>
      </c>
      <c r="E165" s="153" t="s">
        <v>309</v>
      </c>
      <c r="F165" s="154" t="s">
        <v>310</v>
      </c>
      <c r="G165" s="155" t="s">
        <v>121</v>
      </c>
      <c r="H165" s="156">
        <v>50</v>
      </c>
      <c r="I165" s="157"/>
      <c r="J165" s="158">
        <f>ROUND(I165*H165,2)</f>
        <v>0</v>
      </c>
      <c r="K165" s="154" t="s">
        <v>122</v>
      </c>
      <c r="L165" s="26"/>
      <c r="M165" s="159" t="s">
        <v>1</v>
      </c>
      <c r="N165" s="160" t="s">
        <v>40</v>
      </c>
      <c r="O165" s="45"/>
      <c r="P165" s="146">
        <f>O165*H165</f>
        <v>0</v>
      </c>
      <c r="Q165" s="146">
        <v>0</v>
      </c>
      <c r="R165" s="146">
        <f>Q165*H165</f>
        <v>0</v>
      </c>
      <c r="S165" s="146">
        <v>0</v>
      </c>
      <c r="T165" s="147">
        <f>S165*H165</f>
        <v>0</v>
      </c>
      <c r="AR165" s="12" t="s">
        <v>202</v>
      </c>
      <c r="AT165" s="12" t="s">
        <v>137</v>
      </c>
      <c r="AU165" s="12" t="s">
        <v>79</v>
      </c>
      <c r="AY165" s="12" t="s">
        <v>115</v>
      </c>
      <c r="BE165" s="148">
        <f>IF(N165="základní",J165,0)</f>
        <v>0</v>
      </c>
      <c r="BF165" s="148">
        <f>IF(N165="snížená",J165,0)</f>
        <v>0</v>
      </c>
      <c r="BG165" s="148">
        <f>IF(N165="zákl. přenesená",J165,0)</f>
        <v>0</v>
      </c>
      <c r="BH165" s="148">
        <f>IF(N165="sníž. přenesená",J165,0)</f>
        <v>0</v>
      </c>
      <c r="BI165" s="148">
        <f>IF(N165="nulová",J165,0)</f>
        <v>0</v>
      </c>
      <c r="BJ165" s="12" t="s">
        <v>77</v>
      </c>
      <c r="BK165" s="148">
        <f>ROUND(I165*H165,2)</f>
        <v>0</v>
      </c>
      <c r="BL165" s="12" t="s">
        <v>202</v>
      </c>
      <c r="BM165" s="12" t="s">
        <v>311</v>
      </c>
    </row>
    <row r="166" spans="2:65" s="1" customFormat="1" ht="19.5">
      <c r="B166" s="26"/>
      <c r="D166" s="149" t="s">
        <v>126</v>
      </c>
      <c r="F166" s="150" t="s">
        <v>312</v>
      </c>
      <c r="I166" s="80"/>
      <c r="L166" s="26"/>
      <c r="M166" s="151"/>
      <c r="N166" s="45"/>
      <c r="O166" s="45"/>
      <c r="P166" s="45"/>
      <c r="Q166" s="45"/>
      <c r="R166" s="45"/>
      <c r="S166" s="45"/>
      <c r="T166" s="46"/>
      <c r="AT166" s="12" t="s">
        <v>126</v>
      </c>
      <c r="AU166" s="12" t="s">
        <v>79</v>
      </c>
    </row>
    <row r="167" spans="2:65" s="1" customFormat="1" ht="16.5" customHeight="1">
      <c r="B167" s="135"/>
      <c r="C167" s="136" t="s">
        <v>313</v>
      </c>
      <c r="D167" s="136" t="s">
        <v>118</v>
      </c>
      <c r="E167" s="137" t="s">
        <v>314</v>
      </c>
      <c r="F167" s="138" t="s">
        <v>315</v>
      </c>
      <c r="G167" s="139" t="s">
        <v>121</v>
      </c>
      <c r="H167" s="140">
        <v>20</v>
      </c>
      <c r="I167" s="141"/>
      <c r="J167" s="142">
        <f>ROUND(I167*H167,2)</f>
        <v>0</v>
      </c>
      <c r="K167" s="138" t="s">
        <v>122</v>
      </c>
      <c r="L167" s="143"/>
      <c r="M167" s="144" t="s">
        <v>1</v>
      </c>
      <c r="N167" s="145" t="s">
        <v>40</v>
      </c>
      <c r="O167" s="45"/>
      <c r="P167" s="146">
        <f>O167*H167</f>
        <v>0</v>
      </c>
      <c r="Q167" s="146">
        <v>2.0000000000000001E-4</v>
      </c>
      <c r="R167" s="146">
        <f>Q167*H167</f>
        <v>4.0000000000000001E-3</v>
      </c>
      <c r="S167" s="146">
        <v>0</v>
      </c>
      <c r="T167" s="147">
        <f>S167*H167</f>
        <v>0</v>
      </c>
      <c r="AR167" s="12" t="s">
        <v>230</v>
      </c>
      <c r="AT167" s="12" t="s">
        <v>118</v>
      </c>
      <c r="AU167" s="12" t="s">
        <v>79</v>
      </c>
      <c r="AY167" s="12" t="s">
        <v>115</v>
      </c>
      <c r="BE167" s="148">
        <f>IF(N167="základní",J167,0)</f>
        <v>0</v>
      </c>
      <c r="BF167" s="148">
        <f>IF(N167="snížená",J167,0)</f>
        <v>0</v>
      </c>
      <c r="BG167" s="148">
        <f>IF(N167="zákl. přenesená",J167,0)</f>
        <v>0</v>
      </c>
      <c r="BH167" s="148">
        <f>IF(N167="sníž. přenesená",J167,0)</f>
        <v>0</v>
      </c>
      <c r="BI167" s="148">
        <f>IF(N167="nulová",J167,0)</f>
        <v>0</v>
      </c>
      <c r="BJ167" s="12" t="s">
        <v>77</v>
      </c>
      <c r="BK167" s="148">
        <f>ROUND(I167*H167,2)</f>
        <v>0</v>
      </c>
      <c r="BL167" s="12" t="s">
        <v>202</v>
      </c>
      <c r="BM167" s="12" t="s">
        <v>316</v>
      </c>
    </row>
    <row r="168" spans="2:65" s="1" customFormat="1">
      <c r="B168" s="26"/>
      <c r="D168" s="149" t="s">
        <v>126</v>
      </c>
      <c r="F168" s="150" t="s">
        <v>315</v>
      </c>
      <c r="I168" s="80"/>
      <c r="L168" s="26"/>
      <c r="M168" s="151"/>
      <c r="N168" s="45"/>
      <c r="O168" s="45"/>
      <c r="P168" s="45"/>
      <c r="Q168" s="45"/>
      <c r="R168" s="45"/>
      <c r="S168" s="45"/>
      <c r="T168" s="46"/>
      <c r="AT168" s="12" t="s">
        <v>126</v>
      </c>
      <c r="AU168" s="12" t="s">
        <v>79</v>
      </c>
    </row>
    <row r="169" spans="2:65" s="1" customFormat="1" ht="16.5" customHeight="1">
      <c r="B169" s="135"/>
      <c r="C169" s="136" t="s">
        <v>317</v>
      </c>
      <c r="D169" s="136" t="s">
        <v>118</v>
      </c>
      <c r="E169" s="137" t="s">
        <v>318</v>
      </c>
      <c r="F169" s="138" t="s">
        <v>319</v>
      </c>
      <c r="G169" s="139" t="s">
        <v>133</v>
      </c>
      <c r="H169" s="140">
        <v>40</v>
      </c>
      <c r="I169" s="141"/>
      <c r="J169" s="142">
        <f>ROUND(I169*H169,2)</f>
        <v>0</v>
      </c>
      <c r="K169" s="138" t="s">
        <v>122</v>
      </c>
      <c r="L169" s="143"/>
      <c r="M169" s="144" t="s">
        <v>1</v>
      </c>
      <c r="N169" s="145" t="s">
        <v>40</v>
      </c>
      <c r="O169" s="45"/>
      <c r="P169" s="146">
        <f>O169*H169</f>
        <v>0</v>
      </c>
      <c r="Q169" s="146">
        <v>6.9999999999999994E-5</v>
      </c>
      <c r="R169" s="146">
        <f>Q169*H169</f>
        <v>2.7999999999999995E-3</v>
      </c>
      <c r="S169" s="146">
        <v>0</v>
      </c>
      <c r="T169" s="147">
        <f>S169*H169</f>
        <v>0</v>
      </c>
      <c r="AR169" s="12" t="s">
        <v>230</v>
      </c>
      <c r="AT169" s="12" t="s">
        <v>118</v>
      </c>
      <c r="AU169" s="12" t="s">
        <v>79</v>
      </c>
      <c r="AY169" s="12" t="s">
        <v>115</v>
      </c>
      <c r="BE169" s="148">
        <f>IF(N169="základní",J169,0)</f>
        <v>0</v>
      </c>
      <c r="BF169" s="148">
        <f>IF(N169="snížená",J169,0)</f>
        <v>0</v>
      </c>
      <c r="BG169" s="148">
        <f>IF(N169="zákl. přenesená",J169,0)</f>
        <v>0</v>
      </c>
      <c r="BH169" s="148">
        <f>IF(N169="sníž. přenesená",J169,0)</f>
        <v>0</v>
      </c>
      <c r="BI169" s="148">
        <f>IF(N169="nulová",J169,0)</f>
        <v>0</v>
      </c>
      <c r="BJ169" s="12" t="s">
        <v>77</v>
      </c>
      <c r="BK169" s="148">
        <f>ROUND(I169*H169,2)</f>
        <v>0</v>
      </c>
      <c r="BL169" s="12" t="s">
        <v>202</v>
      </c>
      <c r="BM169" s="12" t="s">
        <v>320</v>
      </c>
    </row>
    <row r="170" spans="2:65" s="1" customFormat="1">
      <c r="B170" s="26"/>
      <c r="D170" s="149" t="s">
        <v>126</v>
      </c>
      <c r="F170" s="150" t="s">
        <v>319</v>
      </c>
      <c r="I170" s="80"/>
      <c r="L170" s="26"/>
      <c r="M170" s="151"/>
      <c r="N170" s="45"/>
      <c r="O170" s="45"/>
      <c r="P170" s="45"/>
      <c r="Q170" s="45"/>
      <c r="R170" s="45"/>
      <c r="S170" s="45"/>
      <c r="T170" s="46"/>
      <c r="AT170" s="12" t="s">
        <v>126</v>
      </c>
      <c r="AU170" s="12" t="s">
        <v>79</v>
      </c>
    </row>
    <row r="171" spans="2:65" s="1" customFormat="1" ht="16.5" customHeight="1">
      <c r="B171" s="135"/>
      <c r="C171" s="152" t="s">
        <v>321</v>
      </c>
      <c r="D171" s="152" t="s">
        <v>137</v>
      </c>
      <c r="E171" s="153" t="s">
        <v>322</v>
      </c>
      <c r="F171" s="154" t="s">
        <v>323</v>
      </c>
      <c r="G171" s="155" t="s">
        <v>121</v>
      </c>
      <c r="H171" s="156">
        <v>50</v>
      </c>
      <c r="I171" s="157"/>
      <c r="J171" s="158">
        <f>ROUND(I171*H171,2)</f>
        <v>0</v>
      </c>
      <c r="K171" s="154" t="s">
        <v>122</v>
      </c>
      <c r="L171" s="26"/>
      <c r="M171" s="159" t="s">
        <v>1</v>
      </c>
      <c r="N171" s="160" t="s">
        <v>40</v>
      </c>
      <c r="O171" s="45"/>
      <c r="P171" s="146">
        <f>O171*H171</f>
        <v>0</v>
      </c>
      <c r="Q171" s="146">
        <v>0</v>
      </c>
      <c r="R171" s="146">
        <f>Q171*H171</f>
        <v>0</v>
      </c>
      <c r="S171" s="146">
        <v>0</v>
      </c>
      <c r="T171" s="147">
        <f>S171*H171</f>
        <v>0</v>
      </c>
      <c r="AR171" s="12" t="s">
        <v>202</v>
      </c>
      <c r="AT171" s="12" t="s">
        <v>137</v>
      </c>
      <c r="AU171" s="12" t="s">
        <v>79</v>
      </c>
      <c r="AY171" s="12" t="s">
        <v>115</v>
      </c>
      <c r="BE171" s="148">
        <f>IF(N171="základní",J171,0)</f>
        <v>0</v>
      </c>
      <c r="BF171" s="148">
        <f>IF(N171="snížená",J171,0)</f>
        <v>0</v>
      </c>
      <c r="BG171" s="148">
        <f>IF(N171="zákl. přenesená",J171,0)</f>
        <v>0</v>
      </c>
      <c r="BH171" s="148">
        <f>IF(N171="sníž. přenesená",J171,0)</f>
        <v>0</v>
      </c>
      <c r="BI171" s="148">
        <f>IF(N171="nulová",J171,0)</f>
        <v>0</v>
      </c>
      <c r="BJ171" s="12" t="s">
        <v>77</v>
      </c>
      <c r="BK171" s="148">
        <f>ROUND(I171*H171,2)</f>
        <v>0</v>
      </c>
      <c r="BL171" s="12" t="s">
        <v>202</v>
      </c>
      <c r="BM171" s="12" t="s">
        <v>324</v>
      </c>
    </row>
    <row r="172" spans="2:65" s="1" customFormat="1" ht="19.5">
      <c r="B172" s="26"/>
      <c r="D172" s="149" t="s">
        <v>126</v>
      </c>
      <c r="F172" s="150" t="s">
        <v>325</v>
      </c>
      <c r="I172" s="80"/>
      <c r="L172" s="26"/>
      <c r="M172" s="151"/>
      <c r="N172" s="45"/>
      <c r="O172" s="45"/>
      <c r="P172" s="45"/>
      <c r="Q172" s="45"/>
      <c r="R172" s="45"/>
      <c r="S172" s="45"/>
      <c r="T172" s="46"/>
      <c r="AT172" s="12" t="s">
        <v>126</v>
      </c>
      <c r="AU172" s="12" t="s">
        <v>79</v>
      </c>
    </row>
    <row r="173" spans="2:65" s="1" customFormat="1" ht="16.5" customHeight="1">
      <c r="B173" s="135"/>
      <c r="C173" s="152" t="s">
        <v>326</v>
      </c>
      <c r="D173" s="152" t="s">
        <v>137</v>
      </c>
      <c r="E173" s="153" t="s">
        <v>327</v>
      </c>
      <c r="F173" s="154" t="s">
        <v>328</v>
      </c>
      <c r="G173" s="155" t="s">
        <v>133</v>
      </c>
      <c r="H173" s="156">
        <v>3</v>
      </c>
      <c r="I173" s="157"/>
      <c r="J173" s="158">
        <f>ROUND(I173*H173,2)</f>
        <v>0</v>
      </c>
      <c r="K173" s="154" t="s">
        <v>122</v>
      </c>
      <c r="L173" s="26"/>
      <c r="M173" s="159" t="s">
        <v>1</v>
      </c>
      <c r="N173" s="160" t="s">
        <v>40</v>
      </c>
      <c r="O173" s="45"/>
      <c r="P173" s="146">
        <f>O173*H173</f>
        <v>0</v>
      </c>
      <c r="Q173" s="146">
        <v>0</v>
      </c>
      <c r="R173" s="146">
        <f>Q173*H173</f>
        <v>0</v>
      </c>
      <c r="S173" s="146">
        <v>0</v>
      </c>
      <c r="T173" s="147">
        <f>S173*H173</f>
        <v>0</v>
      </c>
      <c r="AR173" s="12" t="s">
        <v>202</v>
      </c>
      <c r="AT173" s="12" t="s">
        <v>137</v>
      </c>
      <c r="AU173" s="12" t="s">
        <v>79</v>
      </c>
      <c r="AY173" s="12" t="s">
        <v>115</v>
      </c>
      <c r="BE173" s="148">
        <f>IF(N173="základní",J173,0)</f>
        <v>0</v>
      </c>
      <c r="BF173" s="148">
        <f>IF(N173="snížená",J173,0)</f>
        <v>0</v>
      </c>
      <c r="BG173" s="148">
        <f>IF(N173="zákl. přenesená",J173,0)</f>
        <v>0</v>
      </c>
      <c r="BH173" s="148">
        <f>IF(N173="sníž. přenesená",J173,0)</f>
        <v>0</v>
      </c>
      <c r="BI173" s="148">
        <f>IF(N173="nulová",J173,0)</f>
        <v>0</v>
      </c>
      <c r="BJ173" s="12" t="s">
        <v>77</v>
      </c>
      <c r="BK173" s="148">
        <f>ROUND(I173*H173,2)</f>
        <v>0</v>
      </c>
      <c r="BL173" s="12" t="s">
        <v>202</v>
      </c>
      <c r="BM173" s="12" t="s">
        <v>329</v>
      </c>
    </row>
    <row r="174" spans="2:65" s="1" customFormat="1">
      <c r="B174" s="26"/>
      <c r="D174" s="149" t="s">
        <v>126</v>
      </c>
      <c r="F174" s="150" t="s">
        <v>330</v>
      </c>
      <c r="I174" s="80"/>
      <c r="L174" s="26"/>
      <c r="M174" s="151"/>
      <c r="N174" s="45"/>
      <c r="O174" s="45"/>
      <c r="P174" s="45"/>
      <c r="Q174" s="45"/>
      <c r="R174" s="45"/>
      <c r="S174" s="45"/>
      <c r="T174" s="46"/>
      <c r="AT174" s="12" t="s">
        <v>126</v>
      </c>
      <c r="AU174" s="12" t="s">
        <v>79</v>
      </c>
    </row>
    <row r="175" spans="2:65" s="1" customFormat="1" ht="16.5" customHeight="1">
      <c r="B175" s="135"/>
      <c r="C175" s="152" t="s">
        <v>331</v>
      </c>
      <c r="D175" s="152" t="s">
        <v>137</v>
      </c>
      <c r="E175" s="153" t="s">
        <v>332</v>
      </c>
      <c r="F175" s="154" t="s">
        <v>333</v>
      </c>
      <c r="G175" s="155" t="s">
        <v>133</v>
      </c>
      <c r="H175" s="156">
        <v>1</v>
      </c>
      <c r="I175" s="157"/>
      <c r="J175" s="158">
        <f>ROUND(I175*H175,2)</f>
        <v>0</v>
      </c>
      <c r="K175" s="154" t="s">
        <v>122</v>
      </c>
      <c r="L175" s="26"/>
      <c r="M175" s="159" t="s">
        <v>1</v>
      </c>
      <c r="N175" s="160" t="s">
        <v>40</v>
      </c>
      <c r="O175" s="45"/>
      <c r="P175" s="146">
        <f>O175*H175</f>
        <v>0</v>
      </c>
      <c r="Q175" s="146">
        <v>0</v>
      </c>
      <c r="R175" s="146">
        <f>Q175*H175</f>
        <v>0</v>
      </c>
      <c r="S175" s="146">
        <v>0</v>
      </c>
      <c r="T175" s="147">
        <f>S175*H175</f>
        <v>0</v>
      </c>
      <c r="AR175" s="12" t="s">
        <v>202</v>
      </c>
      <c r="AT175" s="12" t="s">
        <v>137</v>
      </c>
      <c r="AU175" s="12" t="s">
        <v>79</v>
      </c>
      <c r="AY175" s="12" t="s">
        <v>115</v>
      </c>
      <c r="BE175" s="148">
        <f>IF(N175="základní",J175,0)</f>
        <v>0</v>
      </c>
      <c r="BF175" s="148">
        <f>IF(N175="snížená",J175,0)</f>
        <v>0</v>
      </c>
      <c r="BG175" s="148">
        <f>IF(N175="zákl. přenesená",J175,0)</f>
        <v>0</v>
      </c>
      <c r="BH175" s="148">
        <f>IF(N175="sníž. přenesená",J175,0)</f>
        <v>0</v>
      </c>
      <c r="BI175" s="148">
        <f>IF(N175="nulová",J175,0)</f>
        <v>0</v>
      </c>
      <c r="BJ175" s="12" t="s">
        <v>77</v>
      </c>
      <c r="BK175" s="148">
        <f>ROUND(I175*H175,2)</f>
        <v>0</v>
      </c>
      <c r="BL175" s="12" t="s">
        <v>202</v>
      </c>
      <c r="BM175" s="12" t="s">
        <v>334</v>
      </c>
    </row>
    <row r="176" spans="2:65" s="1" customFormat="1">
      <c r="B176" s="26"/>
      <c r="D176" s="149" t="s">
        <v>126</v>
      </c>
      <c r="F176" s="150" t="s">
        <v>335</v>
      </c>
      <c r="I176" s="80"/>
      <c r="L176" s="26"/>
      <c r="M176" s="151"/>
      <c r="N176" s="45"/>
      <c r="O176" s="45"/>
      <c r="P176" s="45"/>
      <c r="Q176" s="45"/>
      <c r="R176" s="45"/>
      <c r="S176" s="45"/>
      <c r="T176" s="46"/>
      <c r="AT176" s="12" t="s">
        <v>126</v>
      </c>
      <c r="AU176" s="12" t="s">
        <v>79</v>
      </c>
    </row>
    <row r="177" spans="2:65" s="1" customFormat="1" ht="16.5" customHeight="1">
      <c r="B177" s="135"/>
      <c r="C177" s="152" t="s">
        <v>336</v>
      </c>
      <c r="D177" s="152" t="s">
        <v>137</v>
      </c>
      <c r="E177" s="153" t="s">
        <v>337</v>
      </c>
      <c r="F177" s="154" t="s">
        <v>338</v>
      </c>
      <c r="G177" s="155" t="s">
        <v>121</v>
      </c>
      <c r="H177" s="156">
        <v>5</v>
      </c>
      <c r="I177" s="157"/>
      <c r="J177" s="158">
        <f>ROUND(I177*H177,2)</f>
        <v>0</v>
      </c>
      <c r="K177" s="154" t="s">
        <v>122</v>
      </c>
      <c r="L177" s="26"/>
      <c r="M177" s="159" t="s">
        <v>1</v>
      </c>
      <c r="N177" s="160" t="s">
        <v>40</v>
      </c>
      <c r="O177" s="45"/>
      <c r="P177" s="146">
        <f>O177*H177</f>
        <v>0</v>
      </c>
      <c r="Q177" s="146">
        <v>0</v>
      </c>
      <c r="R177" s="146">
        <f>Q177*H177</f>
        <v>0</v>
      </c>
      <c r="S177" s="146">
        <v>0</v>
      </c>
      <c r="T177" s="147">
        <f>S177*H177</f>
        <v>0</v>
      </c>
      <c r="AR177" s="12" t="s">
        <v>202</v>
      </c>
      <c r="AT177" s="12" t="s">
        <v>137</v>
      </c>
      <c r="AU177" s="12" t="s">
        <v>79</v>
      </c>
      <c r="AY177" s="12" t="s">
        <v>115</v>
      </c>
      <c r="BE177" s="148">
        <f>IF(N177="základní",J177,0)</f>
        <v>0</v>
      </c>
      <c r="BF177" s="148">
        <f>IF(N177="snížená",J177,0)</f>
        <v>0</v>
      </c>
      <c r="BG177" s="148">
        <f>IF(N177="zákl. přenesená",J177,0)</f>
        <v>0</v>
      </c>
      <c r="BH177" s="148">
        <f>IF(N177="sníž. přenesená",J177,0)</f>
        <v>0</v>
      </c>
      <c r="BI177" s="148">
        <f>IF(N177="nulová",J177,0)</f>
        <v>0</v>
      </c>
      <c r="BJ177" s="12" t="s">
        <v>77</v>
      </c>
      <c r="BK177" s="148">
        <f>ROUND(I177*H177,2)</f>
        <v>0</v>
      </c>
      <c r="BL177" s="12" t="s">
        <v>202</v>
      </c>
      <c r="BM177" s="12" t="s">
        <v>339</v>
      </c>
    </row>
    <row r="178" spans="2:65" s="1" customFormat="1" ht="19.5">
      <c r="B178" s="26"/>
      <c r="D178" s="149" t="s">
        <v>126</v>
      </c>
      <c r="F178" s="150" t="s">
        <v>340</v>
      </c>
      <c r="I178" s="80"/>
      <c r="L178" s="26"/>
      <c r="M178" s="151"/>
      <c r="N178" s="45"/>
      <c r="O178" s="45"/>
      <c r="P178" s="45"/>
      <c r="Q178" s="45"/>
      <c r="R178" s="45"/>
      <c r="S178" s="45"/>
      <c r="T178" s="46"/>
      <c r="AT178" s="12" t="s">
        <v>126</v>
      </c>
      <c r="AU178" s="12" t="s">
        <v>79</v>
      </c>
    </row>
    <row r="179" spans="2:65" s="1" customFormat="1" ht="16.5" customHeight="1">
      <c r="B179" s="135"/>
      <c r="C179" s="152" t="s">
        <v>341</v>
      </c>
      <c r="D179" s="152" t="s">
        <v>137</v>
      </c>
      <c r="E179" s="153" t="s">
        <v>342</v>
      </c>
      <c r="F179" s="154" t="s">
        <v>343</v>
      </c>
      <c r="G179" s="155" t="s">
        <v>121</v>
      </c>
      <c r="H179" s="156">
        <v>20</v>
      </c>
      <c r="I179" s="157"/>
      <c r="J179" s="158">
        <f>ROUND(I179*H179,2)</f>
        <v>0</v>
      </c>
      <c r="K179" s="154" t="s">
        <v>122</v>
      </c>
      <c r="L179" s="26"/>
      <c r="M179" s="159" t="s">
        <v>1</v>
      </c>
      <c r="N179" s="160" t="s">
        <v>40</v>
      </c>
      <c r="O179" s="45"/>
      <c r="P179" s="146">
        <f>O179*H179</f>
        <v>0</v>
      </c>
      <c r="Q179" s="146">
        <v>0</v>
      </c>
      <c r="R179" s="146">
        <f>Q179*H179</f>
        <v>0</v>
      </c>
      <c r="S179" s="146">
        <v>0</v>
      </c>
      <c r="T179" s="147">
        <f>S179*H179</f>
        <v>0</v>
      </c>
      <c r="AR179" s="12" t="s">
        <v>202</v>
      </c>
      <c r="AT179" s="12" t="s">
        <v>137</v>
      </c>
      <c r="AU179" s="12" t="s">
        <v>79</v>
      </c>
      <c r="AY179" s="12" t="s">
        <v>115</v>
      </c>
      <c r="BE179" s="148">
        <f>IF(N179="základní",J179,0)</f>
        <v>0</v>
      </c>
      <c r="BF179" s="148">
        <f>IF(N179="snížená",J179,0)</f>
        <v>0</v>
      </c>
      <c r="BG179" s="148">
        <f>IF(N179="zákl. přenesená",J179,0)</f>
        <v>0</v>
      </c>
      <c r="BH179" s="148">
        <f>IF(N179="sníž. přenesená",J179,0)</f>
        <v>0</v>
      </c>
      <c r="BI179" s="148">
        <f>IF(N179="nulová",J179,0)</f>
        <v>0</v>
      </c>
      <c r="BJ179" s="12" t="s">
        <v>77</v>
      </c>
      <c r="BK179" s="148">
        <f>ROUND(I179*H179,2)</f>
        <v>0</v>
      </c>
      <c r="BL179" s="12" t="s">
        <v>202</v>
      </c>
      <c r="BM179" s="12" t="s">
        <v>344</v>
      </c>
    </row>
    <row r="180" spans="2:65" s="1" customFormat="1" ht="19.5">
      <c r="B180" s="26"/>
      <c r="D180" s="149" t="s">
        <v>126</v>
      </c>
      <c r="F180" s="150" t="s">
        <v>345</v>
      </c>
      <c r="I180" s="80"/>
      <c r="L180" s="26"/>
      <c r="M180" s="151"/>
      <c r="N180" s="45"/>
      <c r="O180" s="45"/>
      <c r="P180" s="45"/>
      <c r="Q180" s="45"/>
      <c r="R180" s="45"/>
      <c r="S180" s="45"/>
      <c r="T180" s="46"/>
      <c r="AT180" s="12" t="s">
        <v>126</v>
      </c>
      <c r="AU180" s="12" t="s">
        <v>79</v>
      </c>
    </row>
    <row r="181" spans="2:65" s="1" customFormat="1" ht="16.5" customHeight="1">
      <c r="B181" s="135"/>
      <c r="C181" s="136" t="s">
        <v>346</v>
      </c>
      <c r="D181" s="136" t="s">
        <v>118</v>
      </c>
      <c r="E181" s="137" t="s">
        <v>347</v>
      </c>
      <c r="F181" s="138" t="s">
        <v>348</v>
      </c>
      <c r="G181" s="139" t="s">
        <v>121</v>
      </c>
      <c r="H181" s="140">
        <v>5</v>
      </c>
      <c r="I181" s="141"/>
      <c r="J181" s="142">
        <f>ROUND(I181*H181,2)</f>
        <v>0</v>
      </c>
      <c r="K181" s="138" t="s">
        <v>122</v>
      </c>
      <c r="L181" s="143"/>
      <c r="M181" s="144" t="s">
        <v>1</v>
      </c>
      <c r="N181" s="145" t="s">
        <v>40</v>
      </c>
      <c r="O181" s="45"/>
      <c r="P181" s="146">
        <f>O181*H181</f>
        <v>0</v>
      </c>
      <c r="Q181" s="146">
        <v>8.0000000000000004E-4</v>
      </c>
      <c r="R181" s="146">
        <f>Q181*H181</f>
        <v>4.0000000000000001E-3</v>
      </c>
      <c r="S181" s="146">
        <v>0</v>
      </c>
      <c r="T181" s="147">
        <f>S181*H181</f>
        <v>0</v>
      </c>
      <c r="AR181" s="12" t="s">
        <v>230</v>
      </c>
      <c r="AT181" s="12" t="s">
        <v>118</v>
      </c>
      <c r="AU181" s="12" t="s">
        <v>79</v>
      </c>
      <c r="AY181" s="12" t="s">
        <v>115</v>
      </c>
      <c r="BE181" s="148">
        <f>IF(N181="základní",J181,0)</f>
        <v>0</v>
      </c>
      <c r="BF181" s="148">
        <f>IF(N181="snížená",J181,0)</f>
        <v>0</v>
      </c>
      <c r="BG181" s="148">
        <f>IF(N181="zákl. přenesená",J181,0)</f>
        <v>0</v>
      </c>
      <c r="BH181" s="148">
        <f>IF(N181="sníž. přenesená",J181,0)</f>
        <v>0</v>
      </c>
      <c r="BI181" s="148">
        <f>IF(N181="nulová",J181,0)</f>
        <v>0</v>
      </c>
      <c r="BJ181" s="12" t="s">
        <v>77</v>
      </c>
      <c r="BK181" s="148">
        <f>ROUND(I181*H181,2)</f>
        <v>0</v>
      </c>
      <c r="BL181" s="12" t="s">
        <v>202</v>
      </c>
      <c r="BM181" s="12" t="s">
        <v>349</v>
      </c>
    </row>
    <row r="182" spans="2:65" s="1" customFormat="1">
      <c r="B182" s="26"/>
      <c r="D182" s="149" t="s">
        <v>126</v>
      </c>
      <c r="F182" s="150" t="s">
        <v>348</v>
      </c>
      <c r="I182" s="80"/>
      <c r="L182" s="26"/>
      <c r="M182" s="151"/>
      <c r="N182" s="45"/>
      <c r="O182" s="45"/>
      <c r="P182" s="45"/>
      <c r="Q182" s="45"/>
      <c r="R182" s="45"/>
      <c r="S182" s="45"/>
      <c r="T182" s="46"/>
      <c r="AT182" s="12" t="s">
        <v>126</v>
      </c>
      <c r="AU182" s="12" t="s">
        <v>79</v>
      </c>
    </row>
    <row r="183" spans="2:65" s="1" customFormat="1" ht="16.5" customHeight="1">
      <c r="B183" s="135"/>
      <c r="C183" s="152" t="s">
        <v>350</v>
      </c>
      <c r="D183" s="152" t="s">
        <v>137</v>
      </c>
      <c r="E183" s="153" t="s">
        <v>351</v>
      </c>
      <c r="F183" s="154" t="s">
        <v>352</v>
      </c>
      <c r="G183" s="155" t="s">
        <v>121</v>
      </c>
      <c r="H183" s="156">
        <v>10</v>
      </c>
      <c r="I183" s="157"/>
      <c r="J183" s="158">
        <f>ROUND(I183*H183,2)</f>
        <v>0</v>
      </c>
      <c r="K183" s="154" t="s">
        <v>305</v>
      </c>
      <c r="L183" s="26"/>
      <c r="M183" s="159" t="s">
        <v>1</v>
      </c>
      <c r="N183" s="160" t="s">
        <v>40</v>
      </c>
      <c r="O183" s="45"/>
      <c r="P183" s="146">
        <f>O183*H183</f>
        <v>0</v>
      </c>
      <c r="Q183" s="146">
        <v>0</v>
      </c>
      <c r="R183" s="146">
        <f>Q183*H183</f>
        <v>0</v>
      </c>
      <c r="S183" s="146">
        <v>0</v>
      </c>
      <c r="T183" s="147">
        <f>S183*H183</f>
        <v>0</v>
      </c>
      <c r="AR183" s="12" t="s">
        <v>202</v>
      </c>
      <c r="AT183" s="12" t="s">
        <v>137</v>
      </c>
      <c r="AU183" s="12" t="s">
        <v>79</v>
      </c>
      <c r="AY183" s="12" t="s">
        <v>115</v>
      </c>
      <c r="BE183" s="148">
        <f>IF(N183="základní",J183,0)</f>
        <v>0</v>
      </c>
      <c r="BF183" s="148">
        <f>IF(N183="snížená",J183,0)</f>
        <v>0</v>
      </c>
      <c r="BG183" s="148">
        <f>IF(N183="zákl. přenesená",J183,0)</f>
        <v>0</v>
      </c>
      <c r="BH183" s="148">
        <f>IF(N183="sníž. přenesená",J183,0)</f>
        <v>0</v>
      </c>
      <c r="BI183" s="148">
        <f>IF(N183="nulová",J183,0)</f>
        <v>0</v>
      </c>
      <c r="BJ183" s="12" t="s">
        <v>77</v>
      </c>
      <c r="BK183" s="148">
        <f>ROUND(I183*H183,2)</f>
        <v>0</v>
      </c>
      <c r="BL183" s="12" t="s">
        <v>202</v>
      </c>
      <c r="BM183" s="12" t="s">
        <v>353</v>
      </c>
    </row>
    <row r="184" spans="2:65" s="1" customFormat="1" ht="19.5">
      <c r="B184" s="26"/>
      <c r="D184" s="149" t="s">
        <v>126</v>
      </c>
      <c r="F184" s="150" t="s">
        <v>354</v>
      </c>
      <c r="I184" s="80"/>
      <c r="L184" s="26"/>
      <c r="M184" s="151"/>
      <c r="N184" s="45"/>
      <c r="O184" s="45"/>
      <c r="P184" s="45"/>
      <c r="Q184" s="45"/>
      <c r="R184" s="45"/>
      <c r="S184" s="45"/>
      <c r="T184" s="46"/>
      <c r="AT184" s="12" t="s">
        <v>126</v>
      </c>
      <c r="AU184" s="12" t="s">
        <v>79</v>
      </c>
    </row>
    <row r="185" spans="2:65" s="1" customFormat="1" ht="16.5" customHeight="1">
      <c r="B185" s="135"/>
      <c r="C185" s="136" t="s">
        <v>355</v>
      </c>
      <c r="D185" s="136" t="s">
        <v>118</v>
      </c>
      <c r="E185" s="137" t="s">
        <v>356</v>
      </c>
      <c r="F185" s="138" t="s">
        <v>357</v>
      </c>
      <c r="G185" s="139" t="s">
        <v>121</v>
      </c>
      <c r="H185" s="140">
        <v>10</v>
      </c>
      <c r="I185" s="141"/>
      <c r="J185" s="142">
        <f>ROUND(I185*H185,2)</f>
        <v>0</v>
      </c>
      <c r="K185" s="138" t="s">
        <v>305</v>
      </c>
      <c r="L185" s="143"/>
      <c r="M185" s="144" t="s">
        <v>1</v>
      </c>
      <c r="N185" s="145" t="s">
        <v>40</v>
      </c>
      <c r="O185" s="45"/>
      <c r="P185" s="146">
        <f>O185*H185</f>
        <v>0</v>
      </c>
      <c r="Q185" s="146">
        <v>2.5000000000000001E-4</v>
      </c>
      <c r="R185" s="146">
        <f>Q185*H185</f>
        <v>2.5000000000000001E-3</v>
      </c>
      <c r="S185" s="146">
        <v>0</v>
      </c>
      <c r="T185" s="147">
        <f>S185*H185</f>
        <v>0</v>
      </c>
      <c r="AR185" s="12" t="s">
        <v>208</v>
      </c>
      <c r="AT185" s="12" t="s">
        <v>118</v>
      </c>
      <c r="AU185" s="12" t="s">
        <v>79</v>
      </c>
      <c r="AY185" s="12" t="s">
        <v>115</v>
      </c>
      <c r="BE185" s="148">
        <f>IF(N185="základní",J185,0)</f>
        <v>0</v>
      </c>
      <c r="BF185" s="148">
        <f>IF(N185="snížená",J185,0)</f>
        <v>0</v>
      </c>
      <c r="BG185" s="148">
        <f>IF(N185="zákl. přenesená",J185,0)</f>
        <v>0</v>
      </c>
      <c r="BH185" s="148">
        <f>IF(N185="sníž. přenesená",J185,0)</f>
        <v>0</v>
      </c>
      <c r="BI185" s="148">
        <f>IF(N185="nulová",J185,0)</f>
        <v>0</v>
      </c>
      <c r="BJ185" s="12" t="s">
        <v>77</v>
      </c>
      <c r="BK185" s="148">
        <f>ROUND(I185*H185,2)</f>
        <v>0</v>
      </c>
      <c r="BL185" s="12" t="s">
        <v>208</v>
      </c>
      <c r="BM185" s="12" t="s">
        <v>358</v>
      </c>
    </row>
    <row r="186" spans="2:65" s="1" customFormat="1">
      <c r="B186" s="26"/>
      <c r="D186" s="149" t="s">
        <v>126</v>
      </c>
      <c r="F186" s="150" t="s">
        <v>357</v>
      </c>
      <c r="I186" s="80"/>
      <c r="L186" s="26"/>
      <c r="M186" s="151"/>
      <c r="N186" s="45"/>
      <c r="O186" s="45"/>
      <c r="P186" s="45"/>
      <c r="Q186" s="45"/>
      <c r="R186" s="45"/>
      <c r="S186" s="45"/>
      <c r="T186" s="46"/>
      <c r="AT186" s="12" t="s">
        <v>126</v>
      </c>
      <c r="AU186" s="12" t="s">
        <v>79</v>
      </c>
    </row>
    <row r="187" spans="2:65" s="1" customFormat="1" ht="16.5" customHeight="1">
      <c r="B187" s="135"/>
      <c r="C187" s="152" t="s">
        <v>359</v>
      </c>
      <c r="D187" s="152" t="s">
        <v>137</v>
      </c>
      <c r="E187" s="153" t="s">
        <v>360</v>
      </c>
      <c r="F187" s="154" t="s">
        <v>361</v>
      </c>
      <c r="G187" s="155" t="s">
        <v>121</v>
      </c>
      <c r="H187" s="156">
        <v>10</v>
      </c>
      <c r="I187" s="157"/>
      <c r="J187" s="158">
        <f>ROUND(I187*H187,2)</f>
        <v>0</v>
      </c>
      <c r="K187" s="154" t="s">
        <v>305</v>
      </c>
      <c r="L187" s="26"/>
      <c r="M187" s="159" t="s">
        <v>1</v>
      </c>
      <c r="N187" s="160" t="s">
        <v>40</v>
      </c>
      <c r="O187" s="45"/>
      <c r="P187" s="146">
        <f>O187*H187</f>
        <v>0</v>
      </c>
      <c r="Q187" s="146">
        <v>0</v>
      </c>
      <c r="R187" s="146">
        <f>Q187*H187</f>
        <v>0</v>
      </c>
      <c r="S187" s="146">
        <v>0</v>
      </c>
      <c r="T187" s="147">
        <f>S187*H187</f>
        <v>0</v>
      </c>
      <c r="AR187" s="12" t="s">
        <v>202</v>
      </c>
      <c r="AT187" s="12" t="s">
        <v>137</v>
      </c>
      <c r="AU187" s="12" t="s">
        <v>79</v>
      </c>
      <c r="AY187" s="12" t="s">
        <v>115</v>
      </c>
      <c r="BE187" s="148">
        <f>IF(N187="základní",J187,0)</f>
        <v>0</v>
      </c>
      <c r="BF187" s="148">
        <f>IF(N187="snížená",J187,0)</f>
        <v>0</v>
      </c>
      <c r="BG187" s="148">
        <f>IF(N187="zákl. přenesená",J187,0)</f>
        <v>0</v>
      </c>
      <c r="BH187" s="148">
        <f>IF(N187="sníž. přenesená",J187,0)</f>
        <v>0</v>
      </c>
      <c r="BI187" s="148">
        <f>IF(N187="nulová",J187,0)</f>
        <v>0</v>
      </c>
      <c r="BJ187" s="12" t="s">
        <v>77</v>
      </c>
      <c r="BK187" s="148">
        <f>ROUND(I187*H187,2)</f>
        <v>0</v>
      </c>
      <c r="BL187" s="12" t="s">
        <v>202</v>
      </c>
      <c r="BM187" s="12" t="s">
        <v>362</v>
      </c>
    </row>
    <row r="188" spans="2:65" s="1" customFormat="1" ht="19.5">
      <c r="B188" s="26"/>
      <c r="D188" s="149" t="s">
        <v>126</v>
      </c>
      <c r="F188" s="150" t="s">
        <v>363</v>
      </c>
      <c r="I188" s="80"/>
      <c r="L188" s="26"/>
      <c r="M188" s="151"/>
      <c r="N188" s="45"/>
      <c r="O188" s="45"/>
      <c r="P188" s="45"/>
      <c r="Q188" s="45"/>
      <c r="R188" s="45"/>
      <c r="S188" s="45"/>
      <c r="T188" s="46"/>
      <c r="AT188" s="12" t="s">
        <v>126</v>
      </c>
      <c r="AU188" s="12" t="s">
        <v>79</v>
      </c>
    </row>
    <row r="189" spans="2:65" s="1" customFormat="1" ht="16.5" customHeight="1">
      <c r="B189" s="135"/>
      <c r="C189" s="136" t="s">
        <v>364</v>
      </c>
      <c r="D189" s="136" t="s">
        <v>118</v>
      </c>
      <c r="E189" s="137" t="s">
        <v>365</v>
      </c>
      <c r="F189" s="138" t="s">
        <v>366</v>
      </c>
      <c r="G189" s="139" t="s">
        <v>121</v>
      </c>
      <c r="H189" s="140">
        <v>10</v>
      </c>
      <c r="I189" s="141"/>
      <c r="J189" s="142">
        <f>ROUND(I189*H189,2)</f>
        <v>0</v>
      </c>
      <c r="K189" s="138" t="s">
        <v>1</v>
      </c>
      <c r="L189" s="143"/>
      <c r="M189" s="144" t="s">
        <v>1</v>
      </c>
      <c r="N189" s="145" t="s">
        <v>40</v>
      </c>
      <c r="O189" s="45"/>
      <c r="P189" s="146">
        <f>O189*H189</f>
        <v>0</v>
      </c>
      <c r="Q189" s="146">
        <v>4.4999999999999999E-4</v>
      </c>
      <c r="R189" s="146">
        <f>Q189*H189</f>
        <v>4.4999999999999997E-3</v>
      </c>
      <c r="S189" s="146">
        <v>0</v>
      </c>
      <c r="T189" s="147">
        <f>S189*H189</f>
        <v>0</v>
      </c>
      <c r="AR189" s="12" t="s">
        <v>208</v>
      </c>
      <c r="AT189" s="12" t="s">
        <v>118</v>
      </c>
      <c r="AU189" s="12" t="s">
        <v>79</v>
      </c>
      <c r="AY189" s="12" t="s">
        <v>115</v>
      </c>
      <c r="BE189" s="148">
        <f>IF(N189="základní",J189,0)</f>
        <v>0</v>
      </c>
      <c r="BF189" s="148">
        <f>IF(N189="snížená",J189,0)</f>
        <v>0</v>
      </c>
      <c r="BG189" s="148">
        <f>IF(N189="zákl. přenesená",J189,0)</f>
        <v>0</v>
      </c>
      <c r="BH189" s="148">
        <f>IF(N189="sníž. přenesená",J189,0)</f>
        <v>0</v>
      </c>
      <c r="BI189" s="148">
        <f>IF(N189="nulová",J189,0)</f>
        <v>0</v>
      </c>
      <c r="BJ189" s="12" t="s">
        <v>77</v>
      </c>
      <c r="BK189" s="148">
        <f>ROUND(I189*H189,2)</f>
        <v>0</v>
      </c>
      <c r="BL189" s="12" t="s">
        <v>208</v>
      </c>
      <c r="BM189" s="12" t="s">
        <v>367</v>
      </c>
    </row>
    <row r="190" spans="2:65" s="1" customFormat="1">
      <c r="B190" s="26"/>
      <c r="D190" s="149" t="s">
        <v>126</v>
      </c>
      <c r="F190" s="150" t="s">
        <v>366</v>
      </c>
      <c r="I190" s="80"/>
      <c r="L190" s="26"/>
      <c r="M190" s="151"/>
      <c r="N190" s="45"/>
      <c r="O190" s="45"/>
      <c r="P190" s="45"/>
      <c r="Q190" s="45"/>
      <c r="R190" s="45"/>
      <c r="S190" s="45"/>
      <c r="T190" s="46"/>
      <c r="AT190" s="12" t="s">
        <v>126</v>
      </c>
      <c r="AU190" s="12" t="s">
        <v>79</v>
      </c>
    </row>
    <row r="191" spans="2:65" s="1" customFormat="1" ht="16.5" customHeight="1">
      <c r="B191" s="135"/>
      <c r="C191" s="152" t="s">
        <v>368</v>
      </c>
      <c r="D191" s="152" t="s">
        <v>137</v>
      </c>
      <c r="E191" s="153" t="s">
        <v>369</v>
      </c>
      <c r="F191" s="154" t="s">
        <v>370</v>
      </c>
      <c r="G191" s="155" t="s">
        <v>121</v>
      </c>
      <c r="H191" s="156">
        <v>30</v>
      </c>
      <c r="I191" s="157"/>
      <c r="J191" s="158">
        <f>ROUND(I191*H191,2)</f>
        <v>0</v>
      </c>
      <c r="K191" s="154" t="s">
        <v>122</v>
      </c>
      <c r="L191" s="26"/>
      <c r="M191" s="159" t="s">
        <v>1</v>
      </c>
      <c r="N191" s="160" t="s">
        <v>40</v>
      </c>
      <c r="O191" s="45"/>
      <c r="P191" s="146">
        <f>O191*H191</f>
        <v>0</v>
      </c>
      <c r="Q191" s="146">
        <v>0</v>
      </c>
      <c r="R191" s="146">
        <f>Q191*H191</f>
        <v>0</v>
      </c>
      <c r="S191" s="146">
        <v>0</v>
      </c>
      <c r="T191" s="147">
        <f>S191*H191</f>
        <v>0</v>
      </c>
      <c r="AR191" s="12" t="s">
        <v>202</v>
      </c>
      <c r="AT191" s="12" t="s">
        <v>137</v>
      </c>
      <c r="AU191" s="12" t="s">
        <v>79</v>
      </c>
      <c r="AY191" s="12" t="s">
        <v>115</v>
      </c>
      <c r="BE191" s="148">
        <f>IF(N191="základní",J191,0)</f>
        <v>0</v>
      </c>
      <c r="BF191" s="148">
        <f>IF(N191="snížená",J191,0)</f>
        <v>0</v>
      </c>
      <c r="BG191" s="148">
        <f>IF(N191="zákl. přenesená",J191,0)</f>
        <v>0</v>
      </c>
      <c r="BH191" s="148">
        <f>IF(N191="sníž. přenesená",J191,0)</f>
        <v>0</v>
      </c>
      <c r="BI191" s="148">
        <f>IF(N191="nulová",J191,0)</f>
        <v>0</v>
      </c>
      <c r="BJ191" s="12" t="s">
        <v>77</v>
      </c>
      <c r="BK191" s="148">
        <f>ROUND(I191*H191,2)</f>
        <v>0</v>
      </c>
      <c r="BL191" s="12" t="s">
        <v>202</v>
      </c>
      <c r="BM191" s="12" t="s">
        <v>371</v>
      </c>
    </row>
    <row r="192" spans="2:65" s="1" customFormat="1" ht="19.5">
      <c r="B192" s="26"/>
      <c r="D192" s="149" t="s">
        <v>126</v>
      </c>
      <c r="F192" s="150" t="s">
        <v>372</v>
      </c>
      <c r="I192" s="80"/>
      <c r="L192" s="26"/>
      <c r="M192" s="151"/>
      <c r="N192" s="45"/>
      <c r="O192" s="45"/>
      <c r="P192" s="45"/>
      <c r="Q192" s="45"/>
      <c r="R192" s="45"/>
      <c r="S192" s="45"/>
      <c r="T192" s="46"/>
      <c r="AT192" s="12" t="s">
        <v>126</v>
      </c>
      <c r="AU192" s="12" t="s">
        <v>79</v>
      </c>
    </row>
    <row r="193" spans="2:65" s="1" customFormat="1" ht="16.5" customHeight="1">
      <c r="B193" s="135"/>
      <c r="C193" s="136" t="s">
        <v>373</v>
      </c>
      <c r="D193" s="136" t="s">
        <v>118</v>
      </c>
      <c r="E193" s="137" t="s">
        <v>374</v>
      </c>
      <c r="F193" s="138" t="s">
        <v>375</v>
      </c>
      <c r="G193" s="139" t="s">
        <v>133</v>
      </c>
      <c r="H193" s="140">
        <v>10</v>
      </c>
      <c r="I193" s="141"/>
      <c r="J193" s="142">
        <f>ROUND(I193*H193,2)</f>
        <v>0</v>
      </c>
      <c r="K193" s="138" t="s">
        <v>122</v>
      </c>
      <c r="L193" s="143"/>
      <c r="M193" s="144" t="s">
        <v>1</v>
      </c>
      <c r="N193" s="145" t="s">
        <v>40</v>
      </c>
      <c r="O193" s="45"/>
      <c r="P193" s="146">
        <f>O193*H193</f>
        <v>0</v>
      </c>
      <c r="Q193" s="146">
        <v>2.5999999999999998E-4</v>
      </c>
      <c r="R193" s="146">
        <f>Q193*H193</f>
        <v>2.5999999999999999E-3</v>
      </c>
      <c r="S193" s="146">
        <v>0</v>
      </c>
      <c r="T193" s="147">
        <f>S193*H193</f>
        <v>0</v>
      </c>
      <c r="AR193" s="12" t="s">
        <v>230</v>
      </c>
      <c r="AT193" s="12" t="s">
        <v>118</v>
      </c>
      <c r="AU193" s="12" t="s">
        <v>79</v>
      </c>
      <c r="AY193" s="12" t="s">
        <v>115</v>
      </c>
      <c r="BE193" s="148">
        <f>IF(N193="základní",J193,0)</f>
        <v>0</v>
      </c>
      <c r="BF193" s="148">
        <f>IF(N193="snížená",J193,0)</f>
        <v>0</v>
      </c>
      <c r="BG193" s="148">
        <f>IF(N193="zákl. přenesená",J193,0)</f>
        <v>0</v>
      </c>
      <c r="BH193" s="148">
        <f>IF(N193="sníž. přenesená",J193,0)</f>
        <v>0</v>
      </c>
      <c r="BI193" s="148">
        <f>IF(N193="nulová",J193,0)</f>
        <v>0</v>
      </c>
      <c r="BJ193" s="12" t="s">
        <v>77</v>
      </c>
      <c r="BK193" s="148">
        <f>ROUND(I193*H193,2)</f>
        <v>0</v>
      </c>
      <c r="BL193" s="12" t="s">
        <v>202</v>
      </c>
      <c r="BM193" s="12" t="s">
        <v>376</v>
      </c>
    </row>
    <row r="194" spans="2:65" s="1" customFormat="1">
      <c r="B194" s="26"/>
      <c r="D194" s="149" t="s">
        <v>126</v>
      </c>
      <c r="F194" s="150" t="s">
        <v>375</v>
      </c>
      <c r="I194" s="80"/>
      <c r="L194" s="26"/>
      <c r="M194" s="151"/>
      <c r="N194" s="45"/>
      <c r="O194" s="45"/>
      <c r="P194" s="45"/>
      <c r="Q194" s="45"/>
      <c r="R194" s="45"/>
      <c r="S194" s="45"/>
      <c r="T194" s="46"/>
      <c r="AT194" s="12" t="s">
        <v>126</v>
      </c>
      <c r="AU194" s="12" t="s">
        <v>79</v>
      </c>
    </row>
    <row r="195" spans="2:65" s="1" customFormat="1" ht="16.5" customHeight="1">
      <c r="B195" s="135"/>
      <c r="C195" s="136" t="s">
        <v>377</v>
      </c>
      <c r="D195" s="136" t="s">
        <v>118</v>
      </c>
      <c r="E195" s="137" t="s">
        <v>378</v>
      </c>
      <c r="F195" s="138" t="s">
        <v>379</v>
      </c>
      <c r="G195" s="139" t="s">
        <v>380</v>
      </c>
      <c r="H195" s="140">
        <v>3</v>
      </c>
      <c r="I195" s="141"/>
      <c r="J195" s="142">
        <f>ROUND(I195*H195,2)</f>
        <v>0</v>
      </c>
      <c r="K195" s="138" t="s">
        <v>122</v>
      </c>
      <c r="L195" s="143"/>
      <c r="M195" s="144" t="s">
        <v>1</v>
      </c>
      <c r="N195" s="145" t="s">
        <v>40</v>
      </c>
      <c r="O195" s="45"/>
      <c r="P195" s="146">
        <f>O195*H195</f>
        <v>0</v>
      </c>
      <c r="Q195" s="146">
        <v>1.1999999999999999E-3</v>
      </c>
      <c r="R195" s="146">
        <f>Q195*H195</f>
        <v>3.5999999999999999E-3</v>
      </c>
      <c r="S195" s="146">
        <v>0</v>
      </c>
      <c r="T195" s="147">
        <f>S195*H195</f>
        <v>0</v>
      </c>
      <c r="AR195" s="12" t="s">
        <v>230</v>
      </c>
      <c r="AT195" s="12" t="s">
        <v>118</v>
      </c>
      <c r="AU195" s="12" t="s">
        <v>79</v>
      </c>
      <c r="AY195" s="12" t="s">
        <v>115</v>
      </c>
      <c r="BE195" s="148">
        <f>IF(N195="základní",J195,0)</f>
        <v>0</v>
      </c>
      <c r="BF195" s="148">
        <f>IF(N195="snížená",J195,0)</f>
        <v>0</v>
      </c>
      <c r="BG195" s="148">
        <f>IF(N195="zákl. přenesená",J195,0)</f>
        <v>0</v>
      </c>
      <c r="BH195" s="148">
        <f>IF(N195="sníž. přenesená",J195,0)</f>
        <v>0</v>
      </c>
      <c r="BI195" s="148">
        <f>IF(N195="nulová",J195,0)</f>
        <v>0</v>
      </c>
      <c r="BJ195" s="12" t="s">
        <v>77</v>
      </c>
      <c r="BK195" s="148">
        <f>ROUND(I195*H195,2)</f>
        <v>0</v>
      </c>
      <c r="BL195" s="12" t="s">
        <v>202</v>
      </c>
      <c r="BM195" s="12" t="s">
        <v>381</v>
      </c>
    </row>
    <row r="196" spans="2:65" s="1" customFormat="1">
      <c r="B196" s="26"/>
      <c r="D196" s="149" t="s">
        <v>126</v>
      </c>
      <c r="F196" s="150" t="s">
        <v>379</v>
      </c>
      <c r="I196" s="80"/>
      <c r="L196" s="26"/>
      <c r="M196" s="151"/>
      <c r="N196" s="45"/>
      <c r="O196" s="45"/>
      <c r="P196" s="45"/>
      <c r="Q196" s="45"/>
      <c r="R196" s="45"/>
      <c r="S196" s="45"/>
      <c r="T196" s="46"/>
      <c r="AT196" s="12" t="s">
        <v>126</v>
      </c>
      <c r="AU196" s="12" t="s">
        <v>79</v>
      </c>
    </row>
    <row r="197" spans="2:65" s="1" customFormat="1" ht="16.5" customHeight="1">
      <c r="B197" s="135"/>
      <c r="C197" s="136" t="s">
        <v>382</v>
      </c>
      <c r="D197" s="136" t="s">
        <v>118</v>
      </c>
      <c r="E197" s="137" t="s">
        <v>383</v>
      </c>
      <c r="F197" s="138" t="s">
        <v>384</v>
      </c>
      <c r="G197" s="139" t="s">
        <v>133</v>
      </c>
      <c r="H197" s="140">
        <v>2</v>
      </c>
      <c r="I197" s="141"/>
      <c r="J197" s="142">
        <f>ROUND(I197*H197,2)</f>
        <v>0</v>
      </c>
      <c r="K197" s="138" t="s">
        <v>1</v>
      </c>
      <c r="L197" s="143"/>
      <c r="M197" s="144" t="s">
        <v>1</v>
      </c>
      <c r="N197" s="145" t="s">
        <v>40</v>
      </c>
      <c r="O197" s="45"/>
      <c r="P197" s="146">
        <f>O197*H197</f>
        <v>0</v>
      </c>
      <c r="Q197" s="146">
        <v>0</v>
      </c>
      <c r="R197" s="146">
        <f>Q197*H197</f>
        <v>0</v>
      </c>
      <c r="S197" s="146">
        <v>0</v>
      </c>
      <c r="T197" s="147">
        <f>S197*H197</f>
        <v>0</v>
      </c>
      <c r="AR197" s="12" t="s">
        <v>230</v>
      </c>
      <c r="AT197" s="12" t="s">
        <v>118</v>
      </c>
      <c r="AU197" s="12" t="s">
        <v>79</v>
      </c>
      <c r="AY197" s="12" t="s">
        <v>115</v>
      </c>
      <c r="BE197" s="148">
        <f>IF(N197="základní",J197,0)</f>
        <v>0</v>
      </c>
      <c r="BF197" s="148">
        <f>IF(N197="snížená",J197,0)</f>
        <v>0</v>
      </c>
      <c r="BG197" s="148">
        <f>IF(N197="zákl. přenesená",J197,0)</f>
        <v>0</v>
      </c>
      <c r="BH197" s="148">
        <f>IF(N197="sníž. přenesená",J197,0)</f>
        <v>0</v>
      </c>
      <c r="BI197" s="148">
        <f>IF(N197="nulová",J197,0)</f>
        <v>0</v>
      </c>
      <c r="BJ197" s="12" t="s">
        <v>77</v>
      </c>
      <c r="BK197" s="148">
        <f>ROUND(I197*H197,2)</f>
        <v>0</v>
      </c>
      <c r="BL197" s="12" t="s">
        <v>202</v>
      </c>
      <c r="BM197" s="12" t="s">
        <v>385</v>
      </c>
    </row>
    <row r="198" spans="2:65" s="1" customFormat="1">
      <c r="B198" s="26"/>
      <c r="D198" s="149" t="s">
        <v>126</v>
      </c>
      <c r="F198" s="150" t="s">
        <v>384</v>
      </c>
      <c r="I198" s="80"/>
      <c r="L198" s="26"/>
      <c r="M198" s="151"/>
      <c r="N198" s="45"/>
      <c r="O198" s="45"/>
      <c r="P198" s="45"/>
      <c r="Q198" s="45"/>
      <c r="R198" s="45"/>
      <c r="S198" s="45"/>
      <c r="T198" s="46"/>
      <c r="AT198" s="12" t="s">
        <v>126</v>
      </c>
      <c r="AU198" s="12" t="s">
        <v>79</v>
      </c>
    </row>
    <row r="199" spans="2:65" s="1" customFormat="1" ht="16.5" customHeight="1">
      <c r="B199" s="135"/>
      <c r="C199" s="152" t="s">
        <v>386</v>
      </c>
      <c r="D199" s="152" t="s">
        <v>137</v>
      </c>
      <c r="E199" s="153" t="s">
        <v>387</v>
      </c>
      <c r="F199" s="154" t="s">
        <v>388</v>
      </c>
      <c r="G199" s="155" t="s">
        <v>121</v>
      </c>
      <c r="H199" s="156">
        <v>64</v>
      </c>
      <c r="I199" s="157"/>
      <c r="J199" s="158">
        <f>ROUND(I199*H199,2)</f>
        <v>0</v>
      </c>
      <c r="K199" s="154" t="s">
        <v>122</v>
      </c>
      <c r="L199" s="26"/>
      <c r="M199" s="159" t="s">
        <v>1</v>
      </c>
      <c r="N199" s="160" t="s">
        <v>40</v>
      </c>
      <c r="O199" s="45"/>
      <c r="P199" s="146">
        <f>O199*H199</f>
        <v>0</v>
      </c>
      <c r="Q199" s="146">
        <v>0</v>
      </c>
      <c r="R199" s="146">
        <f>Q199*H199</f>
        <v>0</v>
      </c>
      <c r="S199" s="146">
        <v>0</v>
      </c>
      <c r="T199" s="147">
        <f>S199*H199</f>
        <v>0</v>
      </c>
      <c r="AR199" s="12" t="s">
        <v>202</v>
      </c>
      <c r="AT199" s="12" t="s">
        <v>137</v>
      </c>
      <c r="AU199" s="12" t="s">
        <v>79</v>
      </c>
      <c r="AY199" s="12" t="s">
        <v>115</v>
      </c>
      <c r="BE199" s="148">
        <f>IF(N199="základní",J199,0)</f>
        <v>0</v>
      </c>
      <c r="BF199" s="148">
        <f>IF(N199="snížená",J199,0)</f>
        <v>0</v>
      </c>
      <c r="BG199" s="148">
        <f>IF(N199="zákl. přenesená",J199,0)</f>
        <v>0</v>
      </c>
      <c r="BH199" s="148">
        <f>IF(N199="sníž. přenesená",J199,0)</f>
        <v>0</v>
      </c>
      <c r="BI199" s="148">
        <f>IF(N199="nulová",J199,0)</f>
        <v>0</v>
      </c>
      <c r="BJ199" s="12" t="s">
        <v>77</v>
      </c>
      <c r="BK199" s="148">
        <f>ROUND(I199*H199,2)</f>
        <v>0</v>
      </c>
      <c r="BL199" s="12" t="s">
        <v>202</v>
      </c>
      <c r="BM199" s="12" t="s">
        <v>389</v>
      </c>
    </row>
    <row r="200" spans="2:65" s="1" customFormat="1" ht="19.5">
      <c r="B200" s="26"/>
      <c r="D200" s="149" t="s">
        <v>126</v>
      </c>
      <c r="F200" s="150" t="s">
        <v>390</v>
      </c>
      <c r="I200" s="80"/>
      <c r="L200" s="26"/>
      <c r="M200" s="151"/>
      <c r="N200" s="45"/>
      <c r="O200" s="45"/>
      <c r="P200" s="45"/>
      <c r="Q200" s="45"/>
      <c r="R200" s="45"/>
      <c r="S200" s="45"/>
      <c r="T200" s="46"/>
      <c r="AT200" s="12" t="s">
        <v>126</v>
      </c>
      <c r="AU200" s="12" t="s">
        <v>79</v>
      </c>
    </row>
    <row r="201" spans="2:65" s="1" customFormat="1" ht="16.5" customHeight="1">
      <c r="B201" s="135"/>
      <c r="C201" s="136" t="s">
        <v>391</v>
      </c>
      <c r="D201" s="136" t="s">
        <v>118</v>
      </c>
      <c r="E201" s="137" t="s">
        <v>392</v>
      </c>
      <c r="F201" s="138" t="s">
        <v>393</v>
      </c>
      <c r="G201" s="139" t="s">
        <v>133</v>
      </c>
      <c r="H201" s="140">
        <v>8</v>
      </c>
      <c r="I201" s="141"/>
      <c r="J201" s="142">
        <f>ROUND(I201*H201,2)</f>
        <v>0</v>
      </c>
      <c r="K201" s="138" t="s">
        <v>122</v>
      </c>
      <c r="L201" s="143"/>
      <c r="M201" s="144" t="s">
        <v>1</v>
      </c>
      <c r="N201" s="145" t="s">
        <v>40</v>
      </c>
      <c r="O201" s="45"/>
      <c r="P201" s="146">
        <f>O201*H201</f>
        <v>0</v>
      </c>
      <c r="Q201" s="146">
        <v>6.9999999999999994E-5</v>
      </c>
      <c r="R201" s="146">
        <f>Q201*H201</f>
        <v>5.5999999999999995E-4</v>
      </c>
      <c r="S201" s="146">
        <v>0</v>
      </c>
      <c r="T201" s="147">
        <f>S201*H201</f>
        <v>0</v>
      </c>
      <c r="AR201" s="12" t="s">
        <v>230</v>
      </c>
      <c r="AT201" s="12" t="s">
        <v>118</v>
      </c>
      <c r="AU201" s="12" t="s">
        <v>79</v>
      </c>
      <c r="AY201" s="12" t="s">
        <v>115</v>
      </c>
      <c r="BE201" s="148">
        <f>IF(N201="základní",J201,0)</f>
        <v>0</v>
      </c>
      <c r="BF201" s="148">
        <f>IF(N201="snížená",J201,0)</f>
        <v>0</v>
      </c>
      <c r="BG201" s="148">
        <f>IF(N201="zákl. přenesená",J201,0)</f>
        <v>0</v>
      </c>
      <c r="BH201" s="148">
        <f>IF(N201="sníž. přenesená",J201,0)</f>
        <v>0</v>
      </c>
      <c r="BI201" s="148">
        <f>IF(N201="nulová",J201,0)</f>
        <v>0</v>
      </c>
      <c r="BJ201" s="12" t="s">
        <v>77</v>
      </c>
      <c r="BK201" s="148">
        <f>ROUND(I201*H201,2)</f>
        <v>0</v>
      </c>
      <c r="BL201" s="12" t="s">
        <v>202</v>
      </c>
      <c r="BM201" s="12" t="s">
        <v>394</v>
      </c>
    </row>
    <row r="202" spans="2:65" s="1" customFormat="1">
      <c r="B202" s="26"/>
      <c r="D202" s="149" t="s">
        <v>126</v>
      </c>
      <c r="F202" s="150" t="s">
        <v>393</v>
      </c>
      <c r="I202" s="80"/>
      <c r="L202" s="26"/>
      <c r="M202" s="151"/>
      <c r="N202" s="45"/>
      <c r="O202" s="45"/>
      <c r="P202" s="45"/>
      <c r="Q202" s="45"/>
      <c r="R202" s="45"/>
      <c r="S202" s="45"/>
      <c r="T202" s="46"/>
      <c r="AT202" s="12" t="s">
        <v>126</v>
      </c>
      <c r="AU202" s="12" t="s">
        <v>79</v>
      </c>
    </row>
    <row r="203" spans="2:65" s="1" customFormat="1" ht="16.5" customHeight="1">
      <c r="B203" s="135"/>
      <c r="C203" s="136" t="s">
        <v>395</v>
      </c>
      <c r="D203" s="136" t="s">
        <v>118</v>
      </c>
      <c r="E203" s="137" t="s">
        <v>396</v>
      </c>
      <c r="F203" s="138" t="s">
        <v>397</v>
      </c>
      <c r="G203" s="139" t="s">
        <v>133</v>
      </c>
      <c r="H203" s="140">
        <v>14</v>
      </c>
      <c r="I203" s="141"/>
      <c r="J203" s="142">
        <f>ROUND(I203*H203,2)</f>
        <v>0</v>
      </c>
      <c r="K203" s="138" t="s">
        <v>122</v>
      </c>
      <c r="L203" s="143"/>
      <c r="M203" s="144" t="s">
        <v>1</v>
      </c>
      <c r="N203" s="145" t="s">
        <v>40</v>
      </c>
      <c r="O203" s="45"/>
      <c r="P203" s="146">
        <f>O203*H203</f>
        <v>0</v>
      </c>
      <c r="Q203" s="146">
        <v>1.0000000000000001E-5</v>
      </c>
      <c r="R203" s="146">
        <f>Q203*H203</f>
        <v>1.4000000000000001E-4</v>
      </c>
      <c r="S203" s="146">
        <v>0</v>
      </c>
      <c r="T203" s="147">
        <f>S203*H203</f>
        <v>0</v>
      </c>
      <c r="AR203" s="12" t="s">
        <v>230</v>
      </c>
      <c r="AT203" s="12" t="s">
        <v>118</v>
      </c>
      <c r="AU203" s="12" t="s">
        <v>79</v>
      </c>
      <c r="AY203" s="12" t="s">
        <v>115</v>
      </c>
      <c r="BE203" s="148">
        <f>IF(N203="základní",J203,0)</f>
        <v>0</v>
      </c>
      <c r="BF203" s="148">
        <f>IF(N203="snížená",J203,0)</f>
        <v>0</v>
      </c>
      <c r="BG203" s="148">
        <f>IF(N203="zákl. přenesená",J203,0)</f>
        <v>0</v>
      </c>
      <c r="BH203" s="148">
        <f>IF(N203="sníž. přenesená",J203,0)</f>
        <v>0</v>
      </c>
      <c r="BI203" s="148">
        <f>IF(N203="nulová",J203,0)</f>
        <v>0</v>
      </c>
      <c r="BJ203" s="12" t="s">
        <v>77</v>
      </c>
      <c r="BK203" s="148">
        <f>ROUND(I203*H203,2)</f>
        <v>0</v>
      </c>
      <c r="BL203" s="12" t="s">
        <v>202</v>
      </c>
      <c r="BM203" s="12" t="s">
        <v>398</v>
      </c>
    </row>
    <row r="204" spans="2:65" s="1" customFormat="1">
      <c r="B204" s="26"/>
      <c r="D204" s="149" t="s">
        <v>126</v>
      </c>
      <c r="F204" s="150" t="s">
        <v>397</v>
      </c>
      <c r="I204" s="80"/>
      <c r="L204" s="26"/>
      <c r="M204" s="151"/>
      <c r="N204" s="45"/>
      <c r="O204" s="45"/>
      <c r="P204" s="45"/>
      <c r="Q204" s="45"/>
      <c r="R204" s="45"/>
      <c r="S204" s="45"/>
      <c r="T204" s="46"/>
      <c r="AT204" s="12" t="s">
        <v>126</v>
      </c>
      <c r="AU204" s="12" t="s">
        <v>79</v>
      </c>
    </row>
    <row r="205" spans="2:65" s="1" customFormat="1" ht="16.5" customHeight="1">
      <c r="B205" s="135"/>
      <c r="C205" s="136" t="s">
        <v>399</v>
      </c>
      <c r="D205" s="136" t="s">
        <v>118</v>
      </c>
      <c r="E205" s="137" t="s">
        <v>400</v>
      </c>
      <c r="F205" s="138" t="s">
        <v>401</v>
      </c>
      <c r="G205" s="139" t="s">
        <v>133</v>
      </c>
      <c r="H205" s="140">
        <v>3</v>
      </c>
      <c r="I205" s="141"/>
      <c r="J205" s="142">
        <f>ROUND(I205*H205,2)</f>
        <v>0</v>
      </c>
      <c r="K205" s="138" t="s">
        <v>242</v>
      </c>
      <c r="L205" s="143"/>
      <c r="M205" s="144" t="s">
        <v>1</v>
      </c>
      <c r="N205" s="145" t="s">
        <v>40</v>
      </c>
      <c r="O205" s="45"/>
      <c r="P205" s="146">
        <f>O205*H205</f>
        <v>0</v>
      </c>
      <c r="Q205" s="146">
        <v>2.0000000000000002E-5</v>
      </c>
      <c r="R205" s="146">
        <f>Q205*H205</f>
        <v>6.0000000000000008E-5</v>
      </c>
      <c r="S205" s="146">
        <v>0</v>
      </c>
      <c r="T205" s="147">
        <f>S205*H205</f>
        <v>0</v>
      </c>
      <c r="AR205" s="12" t="s">
        <v>230</v>
      </c>
      <c r="AT205" s="12" t="s">
        <v>118</v>
      </c>
      <c r="AU205" s="12" t="s">
        <v>79</v>
      </c>
      <c r="AY205" s="12" t="s">
        <v>115</v>
      </c>
      <c r="BE205" s="148">
        <f>IF(N205="základní",J205,0)</f>
        <v>0</v>
      </c>
      <c r="BF205" s="148">
        <f>IF(N205="snížená",J205,0)</f>
        <v>0</v>
      </c>
      <c r="BG205" s="148">
        <f>IF(N205="zákl. přenesená",J205,0)</f>
        <v>0</v>
      </c>
      <c r="BH205" s="148">
        <f>IF(N205="sníž. přenesená",J205,0)</f>
        <v>0</v>
      </c>
      <c r="BI205" s="148">
        <f>IF(N205="nulová",J205,0)</f>
        <v>0</v>
      </c>
      <c r="BJ205" s="12" t="s">
        <v>77</v>
      </c>
      <c r="BK205" s="148">
        <f>ROUND(I205*H205,2)</f>
        <v>0</v>
      </c>
      <c r="BL205" s="12" t="s">
        <v>202</v>
      </c>
      <c r="BM205" s="12" t="s">
        <v>402</v>
      </c>
    </row>
    <row r="206" spans="2:65" s="1" customFormat="1">
      <c r="B206" s="26"/>
      <c r="D206" s="149" t="s">
        <v>126</v>
      </c>
      <c r="F206" s="150" t="s">
        <v>401</v>
      </c>
      <c r="I206" s="80"/>
      <c r="L206" s="26"/>
      <c r="M206" s="151"/>
      <c r="N206" s="45"/>
      <c r="O206" s="45"/>
      <c r="P206" s="45"/>
      <c r="Q206" s="45"/>
      <c r="R206" s="45"/>
      <c r="S206" s="45"/>
      <c r="T206" s="46"/>
      <c r="AT206" s="12" t="s">
        <v>126</v>
      </c>
      <c r="AU206" s="12" t="s">
        <v>79</v>
      </c>
    </row>
    <row r="207" spans="2:65" s="1" customFormat="1" ht="16.5" customHeight="1">
      <c r="B207" s="135"/>
      <c r="C207" s="152" t="s">
        <v>403</v>
      </c>
      <c r="D207" s="152" t="s">
        <v>137</v>
      </c>
      <c r="E207" s="153" t="s">
        <v>404</v>
      </c>
      <c r="F207" s="154" t="s">
        <v>405</v>
      </c>
      <c r="G207" s="155" t="s">
        <v>133</v>
      </c>
      <c r="H207" s="156">
        <v>16</v>
      </c>
      <c r="I207" s="157"/>
      <c r="J207" s="158">
        <f>ROUND(I207*H207,2)</f>
        <v>0</v>
      </c>
      <c r="K207" s="154" t="s">
        <v>122</v>
      </c>
      <c r="L207" s="26"/>
      <c r="M207" s="159" t="s">
        <v>1</v>
      </c>
      <c r="N207" s="160" t="s">
        <v>40</v>
      </c>
      <c r="O207" s="45"/>
      <c r="P207" s="146">
        <f>O207*H207</f>
        <v>0</v>
      </c>
      <c r="Q207" s="146">
        <v>0</v>
      </c>
      <c r="R207" s="146">
        <f>Q207*H207</f>
        <v>0</v>
      </c>
      <c r="S207" s="146">
        <v>0</v>
      </c>
      <c r="T207" s="147">
        <f>S207*H207</f>
        <v>0</v>
      </c>
      <c r="AR207" s="12" t="s">
        <v>202</v>
      </c>
      <c r="AT207" s="12" t="s">
        <v>137</v>
      </c>
      <c r="AU207" s="12" t="s">
        <v>79</v>
      </c>
      <c r="AY207" s="12" t="s">
        <v>115</v>
      </c>
      <c r="BE207" s="148">
        <f>IF(N207="základní",J207,0)</f>
        <v>0</v>
      </c>
      <c r="BF207" s="148">
        <f>IF(N207="snížená",J207,0)</f>
        <v>0</v>
      </c>
      <c r="BG207" s="148">
        <f>IF(N207="zákl. přenesená",J207,0)</f>
        <v>0</v>
      </c>
      <c r="BH207" s="148">
        <f>IF(N207="sníž. přenesená",J207,0)</f>
        <v>0</v>
      </c>
      <c r="BI207" s="148">
        <f>IF(N207="nulová",J207,0)</f>
        <v>0</v>
      </c>
      <c r="BJ207" s="12" t="s">
        <v>77</v>
      </c>
      <c r="BK207" s="148">
        <f>ROUND(I207*H207,2)</f>
        <v>0</v>
      </c>
      <c r="BL207" s="12" t="s">
        <v>202</v>
      </c>
      <c r="BM207" s="12" t="s">
        <v>406</v>
      </c>
    </row>
    <row r="208" spans="2:65" s="1" customFormat="1">
      <c r="B208" s="26"/>
      <c r="D208" s="149" t="s">
        <v>126</v>
      </c>
      <c r="F208" s="150" t="s">
        <v>407</v>
      </c>
      <c r="I208" s="80"/>
      <c r="L208" s="26"/>
      <c r="M208" s="151"/>
      <c r="N208" s="45"/>
      <c r="O208" s="45"/>
      <c r="P208" s="45"/>
      <c r="Q208" s="45"/>
      <c r="R208" s="45"/>
      <c r="S208" s="45"/>
      <c r="T208" s="46"/>
      <c r="AT208" s="12" t="s">
        <v>126</v>
      </c>
      <c r="AU208" s="12" t="s">
        <v>79</v>
      </c>
    </row>
    <row r="209" spans="2:65" s="1" customFormat="1" ht="16.5" customHeight="1">
      <c r="B209" s="135"/>
      <c r="C209" s="152" t="s">
        <v>408</v>
      </c>
      <c r="D209" s="152" t="s">
        <v>137</v>
      </c>
      <c r="E209" s="153" t="s">
        <v>409</v>
      </c>
      <c r="F209" s="154" t="s">
        <v>410</v>
      </c>
      <c r="G209" s="155" t="s">
        <v>133</v>
      </c>
      <c r="H209" s="156">
        <v>14</v>
      </c>
      <c r="I209" s="157"/>
      <c r="J209" s="158">
        <f>ROUND(I209*H209,2)</f>
        <v>0</v>
      </c>
      <c r="K209" s="154" t="s">
        <v>122</v>
      </c>
      <c r="L209" s="26"/>
      <c r="M209" s="159" t="s">
        <v>1</v>
      </c>
      <c r="N209" s="160" t="s">
        <v>40</v>
      </c>
      <c r="O209" s="45"/>
      <c r="P209" s="146">
        <f>O209*H209</f>
        <v>0</v>
      </c>
      <c r="Q209" s="146">
        <v>0</v>
      </c>
      <c r="R209" s="146">
        <f>Q209*H209</f>
        <v>0</v>
      </c>
      <c r="S209" s="146">
        <v>0</v>
      </c>
      <c r="T209" s="147">
        <f>S209*H209</f>
        <v>0</v>
      </c>
      <c r="AR209" s="12" t="s">
        <v>202</v>
      </c>
      <c r="AT209" s="12" t="s">
        <v>137</v>
      </c>
      <c r="AU209" s="12" t="s">
        <v>79</v>
      </c>
      <c r="AY209" s="12" t="s">
        <v>115</v>
      </c>
      <c r="BE209" s="148">
        <f>IF(N209="základní",J209,0)</f>
        <v>0</v>
      </c>
      <c r="BF209" s="148">
        <f>IF(N209="snížená",J209,0)</f>
        <v>0</v>
      </c>
      <c r="BG209" s="148">
        <f>IF(N209="zákl. přenesená",J209,0)</f>
        <v>0</v>
      </c>
      <c r="BH209" s="148">
        <f>IF(N209="sníž. přenesená",J209,0)</f>
        <v>0</v>
      </c>
      <c r="BI209" s="148">
        <f>IF(N209="nulová",J209,0)</f>
        <v>0</v>
      </c>
      <c r="BJ209" s="12" t="s">
        <v>77</v>
      </c>
      <c r="BK209" s="148">
        <f>ROUND(I209*H209,2)</f>
        <v>0</v>
      </c>
      <c r="BL209" s="12" t="s">
        <v>202</v>
      </c>
      <c r="BM209" s="12" t="s">
        <v>411</v>
      </c>
    </row>
    <row r="210" spans="2:65" s="1" customFormat="1" ht="19.5">
      <c r="B210" s="26"/>
      <c r="D210" s="149" t="s">
        <v>126</v>
      </c>
      <c r="F210" s="150" t="s">
        <v>412</v>
      </c>
      <c r="I210" s="80"/>
      <c r="L210" s="26"/>
      <c r="M210" s="151"/>
      <c r="N210" s="45"/>
      <c r="O210" s="45"/>
      <c r="P210" s="45"/>
      <c r="Q210" s="45"/>
      <c r="R210" s="45"/>
      <c r="S210" s="45"/>
      <c r="T210" s="46"/>
      <c r="AT210" s="12" t="s">
        <v>126</v>
      </c>
      <c r="AU210" s="12" t="s">
        <v>79</v>
      </c>
    </row>
    <row r="211" spans="2:65" s="1" customFormat="1" ht="16.5" customHeight="1">
      <c r="B211" s="135"/>
      <c r="C211" s="152" t="s">
        <v>413</v>
      </c>
      <c r="D211" s="152" t="s">
        <v>137</v>
      </c>
      <c r="E211" s="153" t="s">
        <v>414</v>
      </c>
      <c r="F211" s="154" t="s">
        <v>415</v>
      </c>
      <c r="G211" s="155" t="s">
        <v>133</v>
      </c>
      <c r="H211" s="156">
        <v>2</v>
      </c>
      <c r="I211" s="157"/>
      <c r="J211" s="158">
        <f>ROUND(I211*H211,2)</f>
        <v>0</v>
      </c>
      <c r="K211" s="154" t="s">
        <v>122</v>
      </c>
      <c r="L211" s="26"/>
      <c r="M211" s="159" t="s">
        <v>1</v>
      </c>
      <c r="N211" s="160" t="s">
        <v>40</v>
      </c>
      <c r="O211" s="45"/>
      <c r="P211" s="146">
        <f>O211*H211</f>
        <v>0</v>
      </c>
      <c r="Q211" s="146">
        <v>0</v>
      </c>
      <c r="R211" s="146">
        <f>Q211*H211</f>
        <v>0</v>
      </c>
      <c r="S211" s="146">
        <v>0</v>
      </c>
      <c r="T211" s="147">
        <f>S211*H211</f>
        <v>0</v>
      </c>
      <c r="AR211" s="12" t="s">
        <v>202</v>
      </c>
      <c r="AT211" s="12" t="s">
        <v>137</v>
      </c>
      <c r="AU211" s="12" t="s">
        <v>79</v>
      </c>
      <c r="AY211" s="12" t="s">
        <v>115</v>
      </c>
      <c r="BE211" s="148">
        <f>IF(N211="základní",J211,0)</f>
        <v>0</v>
      </c>
      <c r="BF211" s="148">
        <f>IF(N211="snížená",J211,0)</f>
        <v>0</v>
      </c>
      <c r="BG211" s="148">
        <f>IF(N211="zákl. přenesená",J211,0)</f>
        <v>0</v>
      </c>
      <c r="BH211" s="148">
        <f>IF(N211="sníž. přenesená",J211,0)</f>
        <v>0</v>
      </c>
      <c r="BI211" s="148">
        <f>IF(N211="nulová",J211,0)</f>
        <v>0</v>
      </c>
      <c r="BJ211" s="12" t="s">
        <v>77</v>
      </c>
      <c r="BK211" s="148">
        <f>ROUND(I211*H211,2)</f>
        <v>0</v>
      </c>
      <c r="BL211" s="12" t="s">
        <v>202</v>
      </c>
      <c r="BM211" s="12" t="s">
        <v>416</v>
      </c>
    </row>
    <row r="212" spans="2:65" s="1" customFormat="1" ht="19.5">
      <c r="B212" s="26"/>
      <c r="D212" s="149" t="s">
        <v>126</v>
      </c>
      <c r="F212" s="150" t="s">
        <v>417</v>
      </c>
      <c r="I212" s="80"/>
      <c r="L212" s="26"/>
      <c r="M212" s="151"/>
      <c r="N212" s="45"/>
      <c r="O212" s="45"/>
      <c r="P212" s="45"/>
      <c r="Q212" s="45"/>
      <c r="R212" s="45"/>
      <c r="S212" s="45"/>
      <c r="T212" s="46"/>
      <c r="AT212" s="12" t="s">
        <v>126</v>
      </c>
      <c r="AU212" s="12" t="s">
        <v>79</v>
      </c>
    </row>
    <row r="213" spans="2:65" s="1" customFormat="1" ht="16.5" customHeight="1">
      <c r="B213" s="135"/>
      <c r="C213" s="152" t="s">
        <v>418</v>
      </c>
      <c r="D213" s="152" t="s">
        <v>137</v>
      </c>
      <c r="E213" s="153" t="s">
        <v>419</v>
      </c>
      <c r="F213" s="154" t="s">
        <v>420</v>
      </c>
      <c r="G213" s="155" t="s">
        <v>133</v>
      </c>
      <c r="H213" s="156">
        <v>16</v>
      </c>
      <c r="I213" s="157"/>
      <c r="J213" s="158">
        <f>ROUND(I213*H213,2)</f>
        <v>0</v>
      </c>
      <c r="K213" s="154" t="s">
        <v>122</v>
      </c>
      <c r="L213" s="26"/>
      <c r="M213" s="159" t="s">
        <v>1</v>
      </c>
      <c r="N213" s="160" t="s">
        <v>40</v>
      </c>
      <c r="O213" s="45"/>
      <c r="P213" s="146">
        <f>O213*H213</f>
        <v>0</v>
      </c>
      <c r="Q213" s="146">
        <v>0</v>
      </c>
      <c r="R213" s="146">
        <f>Q213*H213</f>
        <v>0</v>
      </c>
      <c r="S213" s="146">
        <v>0</v>
      </c>
      <c r="T213" s="147">
        <f>S213*H213</f>
        <v>0</v>
      </c>
      <c r="AR213" s="12" t="s">
        <v>202</v>
      </c>
      <c r="AT213" s="12" t="s">
        <v>137</v>
      </c>
      <c r="AU213" s="12" t="s">
        <v>79</v>
      </c>
      <c r="AY213" s="12" t="s">
        <v>115</v>
      </c>
      <c r="BE213" s="148">
        <f>IF(N213="základní",J213,0)</f>
        <v>0</v>
      </c>
      <c r="BF213" s="148">
        <f>IF(N213="snížená",J213,0)</f>
        <v>0</v>
      </c>
      <c r="BG213" s="148">
        <f>IF(N213="zákl. přenesená",J213,0)</f>
        <v>0</v>
      </c>
      <c r="BH213" s="148">
        <f>IF(N213="sníž. přenesená",J213,0)</f>
        <v>0</v>
      </c>
      <c r="BI213" s="148">
        <f>IF(N213="nulová",J213,0)</f>
        <v>0</v>
      </c>
      <c r="BJ213" s="12" t="s">
        <v>77</v>
      </c>
      <c r="BK213" s="148">
        <f>ROUND(I213*H213,2)</f>
        <v>0</v>
      </c>
      <c r="BL213" s="12" t="s">
        <v>202</v>
      </c>
      <c r="BM213" s="12" t="s">
        <v>421</v>
      </c>
    </row>
    <row r="214" spans="2:65" s="1" customFormat="1" ht="19.5">
      <c r="B214" s="26"/>
      <c r="D214" s="149" t="s">
        <v>126</v>
      </c>
      <c r="F214" s="150" t="s">
        <v>422</v>
      </c>
      <c r="I214" s="80"/>
      <c r="L214" s="26"/>
      <c r="M214" s="151"/>
      <c r="N214" s="45"/>
      <c r="O214" s="45"/>
      <c r="P214" s="45"/>
      <c r="Q214" s="45"/>
      <c r="R214" s="45"/>
      <c r="S214" s="45"/>
      <c r="T214" s="46"/>
      <c r="AT214" s="12" t="s">
        <v>126</v>
      </c>
      <c r="AU214" s="12" t="s">
        <v>79</v>
      </c>
    </row>
    <row r="215" spans="2:65" s="1" customFormat="1" ht="16.5" customHeight="1">
      <c r="B215" s="135"/>
      <c r="C215" s="136" t="s">
        <v>202</v>
      </c>
      <c r="D215" s="136" t="s">
        <v>118</v>
      </c>
      <c r="E215" s="137" t="s">
        <v>423</v>
      </c>
      <c r="F215" s="138" t="s">
        <v>424</v>
      </c>
      <c r="G215" s="139" t="s">
        <v>133</v>
      </c>
      <c r="H215" s="140">
        <v>8</v>
      </c>
      <c r="I215" s="141"/>
      <c r="J215" s="142">
        <f>ROUND(I215*H215,2)</f>
        <v>0</v>
      </c>
      <c r="K215" s="138" t="s">
        <v>1</v>
      </c>
      <c r="L215" s="143"/>
      <c r="M215" s="144" t="s">
        <v>1</v>
      </c>
      <c r="N215" s="145" t="s">
        <v>40</v>
      </c>
      <c r="O215" s="45"/>
      <c r="P215" s="146">
        <f>O215*H215</f>
        <v>0</v>
      </c>
      <c r="Q215" s="146">
        <v>0</v>
      </c>
      <c r="R215" s="146">
        <f>Q215*H215</f>
        <v>0</v>
      </c>
      <c r="S215" s="146">
        <v>0</v>
      </c>
      <c r="T215" s="147">
        <f>S215*H215</f>
        <v>0</v>
      </c>
      <c r="AR215" s="12" t="s">
        <v>230</v>
      </c>
      <c r="AT215" s="12" t="s">
        <v>118</v>
      </c>
      <c r="AU215" s="12" t="s">
        <v>79</v>
      </c>
      <c r="AY215" s="12" t="s">
        <v>115</v>
      </c>
      <c r="BE215" s="148">
        <f>IF(N215="základní",J215,0)</f>
        <v>0</v>
      </c>
      <c r="BF215" s="148">
        <f>IF(N215="snížená",J215,0)</f>
        <v>0</v>
      </c>
      <c r="BG215" s="148">
        <f>IF(N215="zákl. přenesená",J215,0)</f>
        <v>0</v>
      </c>
      <c r="BH215" s="148">
        <f>IF(N215="sníž. přenesená",J215,0)</f>
        <v>0</v>
      </c>
      <c r="BI215" s="148">
        <f>IF(N215="nulová",J215,0)</f>
        <v>0</v>
      </c>
      <c r="BJ215" s="12" t="s">
        <v>77</v>
      </c>
      <c r="BK215" s="148">
        <f>ROUND(I215*H215,2)</f>
        <v>0</v>
      </c>
      <c r="BL215" s="12" t="s">
        <v>202</v>
      </c>
      <c r="BM215" s="12" t="s">
        <v>425</v>
      </c>
    </row>
    <row r="216" spans="2:65" s="1" customFormat="1">
      <c r="B216" s="26"/>
      <c r="D216" s="149" t="s">
        <v>126</v>
      </c>
      <c r="F216" s="150" t="s">
        <v>424</v>
      </c>
      <c r="I216" s="80"/>
      <c r="L216" s="26"/>
      <c r="M216" s="151"/>
      <c r="N216" s="45"/>
      <c r="O216" s="45"/>
      <c r="P216" s="45"/>
      <c r="Q216" s="45"/>
      <c r="R216" s="45"/>
      <c r="S216" s="45"/>
      <c r="T216" s="46"/>
      <c r="AT216" s="12" t="s">
        <v>126</v>
      </c>
      <c r="AU216" s="12" t="s">
        <v>79</v>
      </c>
    </row>
    <row r="217" spans="2:65" s="1" customFormat="1" ht="16.5" customHeight="1">
      <c r="B217" s="135"/>
      <c r="C217" s="152" t="s">
        <v>426</v>
      </c>
      <c r="D217" s="152" t="s">
        <v>137</v>
      </c>
      <c r="E217" s="153" t="s">
        <v>427</v>
      </c>
      <c r="F217" s="154" t="s">
        <v>428</v>
      </c>
      <c r="G217" s="155" t="s">
        <v>133</v>
      </c>
      <c r="H217" s="156">
        <v>2</v>
      </c>
      <c r="I217" s="157"/>
      <c r="J217" s="158">
        <f>ROUND(I217*H217,2)</f>
        <v>0</v>
      </c>
      <c r="K217" s="154" t="s">
        <v>122</v>
      </c>
      <c r="L217" s="26"/>
      <c r="M217" s="159" t="s">
        <v>1</v>
      </c>
      <c r="N217" s="160" t="s">
        <v>40</v>
      </c>
      <c r="O217" s="45"/>
      <c r="P217" s="146">
        <f>O217*H217</f>
        <v>0</v>
      </c>
      <c r="Q217" s="146">
        <v>0</v>
      </c>
      <c r="R217" s="146">
        <f>Q217*H217</f>
        <v>0</v>
      </c>
      <c r="S217" s="146">
        <v>0</v>
      </c>
      <c r="T217" s="147">
        <f>S217*H217</f>
        <v>0</v>
      </c>
      <c r="AR217" s="12" t="s">
        <v>202</v>
      </c>
      <c r="AT217" s="12" t="s">
        <v>137</v>
      </c>
      <c r="AU217" s="12" t="s">
        <v>79</v>
      </c>
      <c r="AY217" s="12" t="s">
        <v>115</v>
      </c>
      <c r="BE217" s="148">
        <f>IF(N217="základní",J217,0)</f>
        <v>0</v>
      </c>
      <c r="BF217" s="148">
        <f>IF(N217="snížená",J217,0)</f>
        <v>0</v>
      </c>
      <c r="BG217" s="148">
        <f>IF(N217="zákl. přenesená",J217,0)</f>
        <v>0</v>
      </c>
      <c r="BH217" s="148">
        <f>IF(N217="sníž. přenesená",J217,0)</f>
        <v>0</v>
      </c>
      <c r="BI217" s="148">
        <f>IF(N217="nulová",J217,0)</f>
        <v>0</v>
      </c>
      <c r="BJ217" s="12" t="s">
        <v>77</v>
      </c>
      <c r="BK217" s="148">
        <f>ROUND(I217*H217,2)</f>
        <v>0</v>
      </c>
      <c r="BL217" s="12" t="s">
        <v>202</v>
      </c>
      <c r="BM217" s="12" t="s">
        <v>429</v>
      </c>
    </row>
    <row r="218" spans="2:65" s="1" customFormat="1">
      <c r="B218" s="26"/>
      <c r="D218" s="149" t="s">
        <v>126</v>
      </c>
      <c r="F218" s="150" t="s">
        <v>430</v>
      </c>
      <c r="I218" s="80"/>
      <c r="L218" s="26"/>
      <c r="M218" s="151"/>
      <c r="N218" s="45"/>
      <c r="O218" s="45"/>
      <c r="P218" s="45"/>
      <c r="Q218" s="45"/>
      <c r="R218" s="45"/>
      <c r="S218" s="45"/>
      <c r="T218" s="46"/>
      <c r="AT218" s="12" t="s">
        <v>126</v>
      </c>
      <c r="AU218" s="12" t="s">
        <v>79</v>
      </c>
    </row>
    <row r="219" spans="2:65" s="1" customFormat="1" ht="16.5" customHeight="1">
      <c r="B219" s="135"/>
      <c r="C219" s="136" t="s">
        <v>431</v>
      </c>
      <c r="D219" s="136" t="s">
        <v>118</v>
      </c>
      <c r="E219" s="137" t="s">
        <v>432</v>
      </c>
      <c r="F219" s="138" t="s">
        <v>433</v>
      </c>
      <c r="G219" s="139" t="s">
        <v>133</v>
      </c>
      <c r="H219" s="140">
        <v>2</v>
      </c>
      <c r="I219" s="141"/>
      <c r="J219" s="142">
        <f>ROUND(I219*H219,2)</f>
        <v>0</v>
      </c>
      <c r="K219" s="138" t="s">
        <v>1</v>
      </c>
      <c r="L219" s="143"/>
      <c r="M219" s="144" t="s">
        <v>1</v>
      </c>
      <c r="N219" s="145" t="s">
        <v>40</v>
      </c>
      <c r="O219" s="45"/>
      <c r="P219" s="146">
        <f>O219*H219</f>
        <v>0</v>
      </c>
      <c r="Q219" s="146">
        <v>0</v>
      </c>
      <c r="R219" s="146">
        <f>Q219*H219</f>
        <v>0</v>
      </c>
      <c r="S219" s="146">
        <v>0</v>
      </c>
      <c r="T219" s="147">
        <f>S219*H219</f>
        <v>0</v>
      </c>
      <c r="AR219" s="12" t="s">
        <v>230</v>
      </c>
      <c r="AT219" s="12" t="s">
        <v>118</v>
      </c>
      <c r="AU219" s="12" t="s">
        <v>79</v>
      </c>
      <c r="AY219" s="12" t="s">
        <v>115</v>
      </c>
      <c r="BE219" s="148">
        <f>IF(N219="základní",J219,0)</f>
        <v>0</v>
      </c>
      <c r="BF219" s="148">
        <f>IF(N219="snížená",J219,0)</f>
        <v>0</v>
      </c>
      <c r="BG219" s="148">
        <f>IF(N219="zákl. přenesená",J219,0)</f>
        <v>0</v>
      </c>
      <c r="BH219" s="148">
        <f>IF(N219="sníž. přenesená",J219,0)</f>
        <v>0</v>
      </c>
      <c r="BI219" s="148">
        <f>IF(N219="nulová",J219,0)</f>
        <v>0</v>
      </c>
      <c r="BJ219" s="12" t="s">
        <v>77</v>
      </c>
      <c r="BK219" s="148">
        <f>ROUND(I219*H219,2)</f>
        <v>0</v>
      </c>
      <c r="BL219" s="12" t="s">
        <v>202</v>
      </c>
      <c r="BM219" s="12" t="s">
        <v>434</v>
      </c>
    </row>
    <row r="220" spans="2:65" s="1" customFormat="1">
      <c r="B220" s="26"/>
      <c r="D220" s="149" t="s">
        <v>126</v>
      </c>
      <c r="F220" s="150" t="s">
        <v>433</v>
      </c>
      <c r="I220" s="80"/>
      <c r="L220" s="26"/>
      <c r="M220" s="151"/>
      <c r="N220" s="45"/>
      <c r="O220" s="45"/>
      <c r="P220" s="45"/>
      <c r="Q220" s="45"/>
      <c r="R220" s="45"/>
      <c r="S220" s="45"/>
      <c r="T220" s="46"/>
      <c r="AT220" s="12" t="s">
        <v>126</v>
      </c>
      <c r="AU220" s="12" t="s">
        <v>79</v>
      </c>
    </row>
    <row r="221" spans="2:65" s="1" customFormat="1" ht="16.5" customHeight="1">
      <c r="B221" s="135"/>
      <c r="C221" s="152" t="s">
        <v>435</v>
      </c>
      <c r="D221" s="152" t="s">
        <v>137</v>
      </c>
      <c r="E221" s="153" t="s">
        <v>299</v>
      </c>
      <c r="F221" s="154" t="s">
        <v>436</v>
      </c>
      <c r="G221" s="155" t="s">
        <v>133</v>
      </c>
      <c r="H221" s="156">
        <v>4</v>
      </c>
      <c r="I221" s="157"/>
      <c r="J221" s="158">
        <f>ROUND(I221*H221,2)</f>
        <v>0</v>
      </c>
      <c r="K221" s="154" t="s">
        <v>1</v>
      </c>
      <c r="L221" s="26"/>
      <c r="M221" s="159" t="s">
        <v>1</v>
      </c>
      <c r="N221" s="160" t="s">
        <v>40</v>
      </c>
      <c r="O221" s="45"/>
      <c r="P221" s="146">
        <f>O221*H221</f>
        <v>0</v>
      </c>
      <c r="Q221" s="146">
        <v>0</v>
      </c>
      <c r="R221" s="146">
        <f>Q221*H221</f>
        <v>0</v>
      </c>
      <c r="S221" s="146">
        <v>0</v>
      </c>
      <c r="T221" s="147">
        <f>S221*H221</f>
        <v>0</v>
      </c>
      <c r="AR221" s="12" t="s">
        <v>202</v>
      </c>
      <c r="AT221" s="12" t="s">
        <v>137</v>
      </c>
      <c r="AU221" s="12" t="s">
        <v>79</v>
      </c>
      <c r="AY221" s="12" t="s">
        <v>115</v>
      </c>
      <c r="BE221" s="148">
        <f>IF(N221="základní",J221,0)</f>
        <v>0</v>
      </c>
      <c r="BF221" s="148">
        <f>IF(N221="snížená",J221,0)</f>
        <v>0</v>
      </c>
      <c r="BG221" s="148">
        <f>IF(N221="zákl. přenesená",J221,0)</f>
        <v>0</v>
      </c>
      <c r="BH221" s="148">
        <f>IF(N221="sníž. přenesená",J221,0)</f>
        <v>0</v>
      </c>
      <c r="BI221" s="148">
        <f>IF(N221="nulová",J221,0)</f>
        <v>0</v>
      </c>
      <c r="BJ221" s="12" t="s">
        <v>77</v>
      </c>
      <c r="BK221" s="148">
        <f>ROUND(I221*H221,2)</f>
        <v>0</v>
      </c>
      <c r="BL221" s="12" t="s">
        <v>202</v>
      </c>
      <c r="BM221" s="12" t="s">
        <v>437</v>
      </c>
    </row>
    <row r="222" spans="2:65" s="1" customFormat="1">
      <c r="B222" s="26"/>
      <c r="D222" s="149" t="s">
        <v>126</v>
      </c>
      <c r="F222" s="150" t="s">
        <v>436</v>
      </c>
      <c r="I222" s="80"/>
      <c r="L222" s="26"/>
      <c r="M222" s="151"/>
      <c r="N222" s="45"/>
      <c r="O222" s="45"/>
      <c r="P222" s="45"/>
      <c r="Q222" s="45"/>
      <c r="R222" s="45"/>
      <c r="S222" s="45"/>
      <c r="T222" s="46"/>
      <c r="AT222" s="12" t="s">
        <v>126</v>
      </c>
      <c r="AU222" s="12" t="s">
        <v>79</v>
      </c>
    </row>
    <row r="223" spans="2:65" s="1" customFormat="1" ht="16.5" customHeight="1">
      <c r="B223" s="135"/>
      <c r="C223" s="136" t="s">
        <v>438</v>
      </c>
      <c r="D223" s="136" t="s">
        <v>118</v>
      </c>
      <c r="E223" s="137" t="s">
        <v>439</v>
      </c>
      <c r="F223" s="138" t="s">
        <v>440</v>
      </c>
      <c r="G223" s="139" t="s">
        <v>121</v>
      </c>
      <c r="H223" s="140">
        <v>2.5</v>
      </c>
      <c r="I223" s="141"/>
      <c r="J223" s="142">
        <f>ROUND(I223*H223,2)</f>
        <v>0</v>
      </c>
      <c r="K223" s="138" t="s">
        <v>1</v>
      </c>
      <c r="L223" s="143"/>
      <c r="M223" s="144" t="s">
        <v>1</v>
      </c>
      <c r="N223" s="145" t="s">
        <v>40</v>
      </c>
      <c r="O223" s="45"/>
      <c r="P223" s="146">
        <f>O223*H223</f>
        <v>0</v>
      </c>
      <c r="Q223" s="146">
        <v>0</v>
      </c>
      <c r="R223" s="146">
        <f>Q223*H223</f>
        <v>0</v>
      </c>
      <c r="S223" s="146">
        <v>0</v>
      </c>
      <c r="T223" s="147">
        <f>S223*H223</f>
        <v>0</v>
      </c>
      <c r="AR223" s="12" t="s">
        <v>230</v>
      </c>
      <c r="AT223" s="12" t="s">
        <v>118</v>
      </c>
      <c r="AU223" s="12" t="s">
        <v>79</v>
      </c>
      <c r="AY223" s="12" t="s">
        <v>115</v>
      </c>
      <c r="BE223" s="148">
        <f>IF(N223="základní",J223,0)</f>
        <v>0</v>
      </c>
      <c r="BF223" s="148">
        <f>IF(N223="snížená",J223,0)</f>
        <v>0</v>
      </c>
      <c r="BG223" s="148">
        <f>IF(N223="zákl. přenesená",J223,0)</f>
        <v>0</v>
      </c>
      <c r="BH223" s="148">
        <f>IF(N223="sníž. přenesená",J223,0)</f>
        <v>0</v>
      </c>
      <c r="BI223" s="148">
        <f>IF(N223="nulová",J223,0)</f>
        <v>0</v>
      </c>
      <c r="BJ223" s="12" t="s">
        <v>77</v>
      </c>
      <c r="BK223" s="148">
        <f>ROUND(I223*H223,2)</f>
        <v>0</v>
      </c>
      <c r="BL223" s="12" t="s">
        <v>202</v>
      </c>
      <c r="BM223" s="12" t="s">
        <v>441</v>
      </c>
    </row>
    <row r="224" spans="2:65" s="1" customFormat="1">
      <c r="B224" s="26"/>
      <c r="D224" s="149" t="s">
        <v>126</v>
      </c>
      <c r="F224" s="150" t="s">
        <v>440</v>
      </c>
      <c r="I224" s="80"/>
      <c r="L224" s="26"/>
      <c r="M224" s="151"/>
      <c r="N224" s="45"/>
      <c r="O224" s="45"/>
      <c r="P224" s="45"/>
      <c r="Q224" s="45"/>
      <c r="R224" s="45"/>
      <c r="S224" s="45"/>
      <c r="T224" s="46"/>
      <c r="AT224" s="12" t="s">
        <v>126</v>
      </c>
      <c r="AU224" s="12" t="s">
        <v>79</v>
      </c>
    </row>
    <row r="225" spans="2:65" s="1" customFormat="1" ht="16.5" customHeight="1">
      <c r="B225" s="135"/>
      <c r="C225" s="152" t="s">
        <v>442</v>
      </c>
      <c r="D225" s="152" t="s">
        <v>137</v>
      </c>
      <c r="E225" s="153" t="s">
        <v>439</v>
      </c>
      <c r="F225" s="154" t="s">
        <v>443</v>
      </c>
      <c r="G225" s="155" t="s">
        <v>121</v>
      </c>
      <c r="H225" s="156">
        <v>2.5</v>
      </c>
      <c r="I225" s="157"/>
      <c r="J225" s="158">
        <f>ROUND(I225*H225,2)</f>
        <v>0</v>
      </c>
      <c r="K225" s="154" t="s">
        <v>1</v>
      </c>
      <c r="L225" s="26"/>
      <c r="M225" s="159" t="s">
        <v>1</v>
      </c>
      <c r="N225" s="160" t="s">
        <v>40</v>
      </c>
      <c r="O225" s="45"/>
      <c r="P225" s="146">
        <f>O225*H225</f>
        <v>0</v>
      </c>
      <c r="Q225" s="146">
        <v>0</v>
      </c>
      <c r="R225" s="146">
        <f>Q225*H225</f>
        <v>0</v>
      </c>
      <c r="S225" s="146">
        <v>0</v>
      </c>
      <c r="T225" s="147">
        <f>S225*H225</f>
        <v>0</v>
      </c>
      <c r="AR225" s="12" t="s">
        <v>202</v>
      </c>
      <c r="AT225" s="12" t="s">
        <v>137</v>
      </c>
      <c r="AU225" s="12" t="s">
        <v>79</v>
      </c>
      <c r="AY225" s="12" t="s">
        <v>115</v>
      </c>
      <c r="BE225" s="148">
        <f>IF(N225="základní",J225,0)</f>
        <v>0</v>
      </c>
      <c r="BF225" s="148">
        <f>IF(N225="snížená",J225,0)</f>
        <v>0</v>
      </c>
      <c r="BG225" s="148">
        <f>IF(N225="zákl. přenesená",J225,0)</f>
        <v>0</v>
      </c>
      <c r="BH225" s="148">
        <f>IF(N225="sníž. přenesená",J225,0)</f>
        <v>0</v>
      </c>
      <c r="BI225" s="148">
        <f>IF(N225="nulová",J225,0)</f>
        <v>0</v>
      </c>
      <c r="BJ225" s="12" t="s">
        <v>77</v>
      </c>
      <c r="BK225" s="148">
        <f>ROUND(I225*H225,2)</f>
        <v>0</v>
      </c>
      <c r="BL225" s="12" t="s">
        <v>202</v>
      </c>
      <c r="BM225" s="12" t="s">
        <v>444</v>
      </c>
    </row>
    <row r="226" spans="2:65" s="1" customFormat="1">
      <c r="B226" s="26"/>
      <c r="D226" s="149" t="s">
        <v>126</v>
      </c>
      <c r="F226" s="150" t="s">
        <v>443</v>
      </c>
      <c r="I226" s="80"/>
      <c r="L226" s="26"/>
      <c r="M226" s="151"/>
      <c r="N226" s="45"/>
      <c r="O226" s="45"/>
      <c r="P226" s="45"/>
      <c r="Q226" s="45"/>
      <c r="R226" s="45"/>
      <c r="S226" s="45"/>
      <c r="T226" s="46"/>
      <c r="AT226" s="12" t="s">
        <v>126</v>
      </c>
      <c r="AU226" s="12" t="s">
        <v>79</v>
      </c>
    </row>
    <row r="227" spans="2:65" s="1" customFormat="1" ht="16.5" customHeight="1">
      <c r="B227" s="135"/>
      <c r="C227" s="136" t="s">
        <v>445</v>
      </c>
      <c r="D227" s="136" t="s">
        <v>118</v>
      </c>
      <c r="E227" s="137" t="s">
        <v>446</v>
      </c>
      <c r="F227" s="138" t="s">
        <v>447</v>
      </c>
      <c r="G227" s="139" t="s">
        <v>121</v>
      </c>
      <c r="H227" s="140">
        <v>30</v>
      </c>
      <c r="I227" s="141"/>
      <c r="J227" s="142">
        <f>ROUND(I227*H227,2)</f>
        <v>0</v>
      </c>
      <c r="K227" s="138" t="s">
        <v>122</v>
      </c>
      <c r="L227" s="143"/>
      <c r="M227" s="144" t="s">
        <v>1</v>
      </c>
      <c r="N227" s="145" t="s">
        <v>40</v>
      </c>
      <c r="O227" s="45"/>
      <c r="P227" s="146">
        <f>O227*H227</f>
        <v>0</v>
      </c>
      <c r="Q227" s="146">
        <v>1.0499999999999999E-3</v>
      </c>
      <c r="R227" s="146">
        <f>Q227*H227</f>
        <v>3.15E-2</v>
      </c>
      <c r="S227" s="146">
        <v>0</v>
      </c>
      <c r="T227" s="147">
        <f>S227*H227</f>
        <v>0</v>
      </c>
      <c r="AR227" s="12" t="s">
        <v>230</v>
      </c>
      <c r="AT227" s="12" t="s">
        <v>118</v>
      </c>
      <c r="AU227" s="12" t="s">
        <v>79</v>
      </c>
      <c r="AY227" s="12" t="s">
        <v>115</v>
      </c>
      <c r="BE227" s="148">
        <f>IF(N227="základní",J227,0)</f>
        <v>0</v>
      </c>
      <c r="BF227" s="148">
        <f>IF(N227="snížená",J227,0)</f>
        <v>0</v>
      </c>
      <c r="BG227" s="148">
        <f>IF(N227="zákl. přenesená",J227,0)</f>
        <v>0</v>
      </c>
      <c r="BH227" s="148">
        <f>IF(N227="sníž. přenesená",J227,0)</f>
        <v>0</v>
      </c>
      <c r="BI227" s="148">
        <f>IF(N227="nulová",J227,0)</f>
        <v>0</v>
      </c>
      <c r="BJ227" s="12" t="s">
        <v>77</v>
      </c>
      <c r="BK227" s="148">
        <f>ROUND(I227*H227,2)</f>
        <v>0</v>
      </c>
      <c r="BL227" s="12" t="s">
        <v>202</v>
      </c>
      <c r="BM227" s="12" t="s">
        <v>448</v>
      </c>
    </row>
    <row r="228" spans="2:65" s="1" customFormat="1">
      <c r="B228" s="26"/>
      <c r="D228" s="149" t="s">
        <v>126</v>
      </c>
      <c r="F228" s="150" t="s">
        <v>447</v>
      </c>
      <c r="I228" s="80"/>
      <c r="L228" s="26"/>
      <c r="M228" s="151"/>
      <c r="N228" s="45"/>
      <c r="O228" s="45"/>
      <c r="P228" s="45"/>
      <c r="Q228" s="45"/>
      <c r="R228" s="45"/>
      <c r="S228" s="45"/>
      <c r="T228" s="46"/>
      <c r="AT228" s="12" t="s">
        <v>126</v>
      </c>
      <c r="AU228" s="12" t="s">
        <v>79</v>
      </c>
    </row>
    <row r="229" spans="2:65" s="1" customFormat="1" ht="16.5" customHeight="1">
      <c r="B229" s="135"/>
      <c r="C229" s="152" t="s">
        <v>449</v>
      </c>
      <c r="D229" s="152" t="s">
        <v>137</v>
      </c>
      <c r="E229" s="153" t="s">
        <v>290</v>
      </c>
      <c r="F229" s="154" t="s">
        <v>450</v>
      </c>
      <c r="G229" s="155" t="s">
        <v>133</v>
      </c>
      <c r="H229" s="156">
        <v>3</v>
      </c>
      <c r="I229" s="157"/>
      <c r="J229" s="158">
        <f>ROUND(I229*H229,2)</f>
        <v>0</v>
      </c>
      <c r="K229" s="154" t="s">
        <v>1</v>
      </c>
      <c r="L229" s="26"/>
      <c r="M229" s="159" t="s">
        <v>1</v>
      </c>
      <c r="N229" s="160" t="s">
        <v>40</v>
      </c>
      <c r="O229" s="45"/>
      <c r="P229" s="146">
        <f>O229*H229</f>
        <v>0</v>
      </c>
      <c r="Q229" s="146">
        <v>0</v>
      </c>
      <c r="R229" s="146">
        <f>Q229*H229</f>
        <v>0</v>
      </c>
      <c r="S229" s="146">
        <v>0</v>
      </c>
      <c r="T229" s="147">
        <f>S229*H229</f>
        <v>0</v>
      </c>
      <c r="AR229" s="12" t="s">
        <v>202</v>
      </c>
      <c r="AT229" s="12" t="s">
        <v>137</v>
      </c>
      <c r="AU229" s="12" t="s">
        <v>79</v>
      </c>
      <c r="AY229" s="12" t="s">
        <v>115</v>
      </c>
      <c r="BE229" s="148">
        <f>IF(N229="základní",J229,0)</f>
        <v>0</v>
      </c>
      <c r="BF229" s="148">
        <f>IF(N229="snížená",J229,0)</f>
        <v>0</v>
      </c>
      <c r="BG229" s="148">
        <f>IF(N229="zákl. přenesená",J229,0)</f>
        <v>0</v>
      </c>
      <c r="BH229" s="148">
        <f>IF(N229="sníž. přenesená",J229,0)</f>
        <v>0</v>
      </c>
      <c r="BI229" s="148">
        <f>IF(N229="nulová",J229,0)</f>
        <v>0</v>
      </c>
      <c r="BJ229" s="12" t="s">
        <v>77</v>
      </c>
      <c r="BK229" s="148">
        <f>ROUND(I229*H229,2)</f>
        <v>0</v>
      </c>
      <c r="BL229" s="12" t="s">
        <v>202</v>
      </c>
      <c r="BM229" s="12" t="s">
        <v>451</v>
      </c>
    </row>
    <row r="230" spans="2:65" s="1" customFormat="1">
      <c r="B230" s="26"/>
      <c r="D230" s="149" t="s">
        <v>126</v>
      </c>
      <c r="F230" s="150" t="s">
        <v>450</v>
      </c>
      <c r="I230" s="80"/>
      <c r="L230" s="26"/>
      <c r="M230" s="151"/>
      <c r="N230" s="45"/>
      <c r="O230" s="45"/>
      <c r="P230" s="45"/>
      <c r="Q230" s="45"/>
      <c r="R230" s="45"/>
      <c r="S230" s="45"/>
      <c r="T230" s="46"/>
      <c r="AT230" s="12" t="s">
        <v>126</v>
      </c>
      <c r="AU230" s="12" t="s">
        <v>79</v>
      </c>
    </row>
    <row r="231" spans="2:65" s="1" customFormat="1" ht="16.5" customHeight="1">
      <c r="B231" s="135"/>
      <c r="C231" s="136" t="s">
        <v>452</v>
      </c>
      <c r="D231" s="136" t="s">
        <v>118</v>
      </c>
      <c r="E231" s="137" t="s">
        <v>453</v>
      </c>
      <c r="F231" s="138" t="s">
        <v>454</v>
      </c>
      <c r="G231" s="139" t="s">
        <v>121</v>
      </c>
      <c r="H231" s="140">
        <v>64</v>
      </c>
      <c r="I231" s="141"/>
      <c r="J231" s="142">
        <f>ROUND(I231*H231,2)</f>
        <v>0</v>
      </c>
      <c r="K231" s="138" t="s">
        <v>1</v>
      </c>
      <c r="L231" s="143"/>
      <c r="M231" s="144" t="s">
        <v>1</v>
      </c>
      <c r="N231" s="145" t="s">
        <v>40</v>
      </c>
      <c r="O231" s="45"/>
      <c r="P231" s="146">
        <f>O231*H231</f>
        <v>0</v>
      </c>
      <c r="Q231" s="146">
        <v>0</v>
      </c>
      <c r="R231" s="146">
        <f>Q231*H231</f>
        <v>0</v>
      </c>
      <c r="S231" s="146">
        <v>0</v>
      </c>
      <c r="T231" s="147">
        <f>S231*H231</f>
        <v>0</v>
      </c>
      <c r="AR231" s="12" t="s">
        <v>230</v>
      </c>
      <c r="AT231" s="12" t="s">
        <v>118</v>
      </c>
      <c r="AU231" s="12" t="s">
        <v>79</v>
      </c>
      <c r="AY231" s="12" t="s">
        <v>115</v>
      </c>
      <c r="BE231" s="148">
        <f>IF(N231="základní",J231,0)</f>
        <v>0</v>
      </c>
      <c r="BF231" s="148">
        <f>IF(N231="snížená",J231,0)</f>
        <v>0</v>
      </c>
      <c r="BG231" s="148">
        <f>IF(N231="zákl. přenesená",J231,0)</f>
        <v>0</v>
      </c>
      <c r="BH231" s="148">
        <f>IF(N231="sníž. přenesená",J231,0)</f>
        <v>0</v>
      </c>
      <c r="BI231" s="148">
        <f>IF(N231="nulová",J231,0)</f>
        <v>0</v>
      </c>
      <c r="BJ231" s="12" t="s">
        <v>77</v>
      </c>
      <c r="BK231" s="148">
        <f>ROUND(I231*H231,2)</f>
        <v>0</v>
      </c>
      <c r="BL231" s="12" t="s">
        <v>202</v>
      </c>
      <c r="BM231" s="12" t="s">
        <v>455</v>
      </c>
    </row>
    <row r="232" spans="2:65" s="1" customFormat="1">
      <c r="B232" s="26"/>
      <c r="D232" s="149" t="s">
        <v>126</v>
      </c>
      <c r="F232" s="150" t="s">
        <v>454</v>
      </c>
      <c r="I232" s="80"/>
      <c r="L232" s="26"/>
      <c r="M232" s="151"/>
      <c r="N232" s="45"/>
      <c r="O232" s="45"/>
      <c r="P232" s="45"/>
      <c r="Q232" s="45"/>
      <c r="R232" s="45"/>
      <c r="S232" s="45"/>
      <c r="T232" s="46"/>
      <c r="AT232" s="12" t="s">
        <v>126</v>
      </c>
      <c r="AU232" s="12" t="s">
        <v>79</v>
      </c>
    </row>
    <row r="233" spans="2:65" s="1" customFormat="1" ht="16.5" customHeight="1">
      <c r="B233" s="135"/>
      <c r="C233" s="152" t="s">
        <v>456</v>
      </c>
      <c r="D233" s="152" t="s">
        <v>137</v>
      </c>
      <c r="E233" s="153" t="s">
        <v>423</v>
      </c>
      <c r="F233" s="154" t="s">
        <v>457</v>
      </c>
      <c r="G233" s="155" t="s">
        <v>133</v>
      </c>
      <c r="H233" s="156">
        <v>8</v>
      </c>
      <c r="I233" s="157"/>
      <c r="J233" s="158">
        <f>ROUND(I233*H233,2)</f>
        <v>0</v>
      </c>
      <c r="K233" s="154" t="s">
        <v>1</v>
      </c>
      <c r="L233" s="26"/>
      <c r="M233" s="159" t="s">
        <v>1</v>
      </c>
      <c r="N233" s="160" t="s">
        <v>40</v>
      </c>
      <c r="O233" s="45"/>
      <c r="P233" s="146">
        <f>O233*H233</f>
        <v>0</v>
      </c>
      <c r="Q233" s="146">
        <v>0</v>
      </c>
      <c r="R233" s="146">
        <f>Q233*H233</f>
        <v>0</v>
      </c>
      <c r="S233" s="146">
        <v>0</v>
      </c>
      <c r="T233" s="147">
        <f>S233*H233</f>
        <v>0</v>
      </c>
      <c r="AR233" s="12" t="s">
        <v>202</v>
      </c>
      <c r="AT233" s="12" t="s">
        <v>137</v>
      </c>
      <c r="AU233" s="12" t="s">
        <v>79</v>
      </c>
      <c r="AY233" s="12" t="s">
        <v>115</v>
      </c>
      <c r="BE233" s="148">
        <f>IF(N233="základní",J233,0)</f>
        <v>0</v>
      </c>
      <c r="BF233" s="148">
        <f>IF(N233="snížená",J233,0)</f>
        <v>0</v>
      </c>
      <c r="BG233" s="148">
        <f>IF(N233="zákl. přenesená",J233,0)</f>
        <v>0</v>
      </c>
      <c r="BH233" s="148">
        <f>IF(N233="sníž. přenesená",J233,0)</f>
        <v>0</v>
      </c>
      <c r="BI233" s="148">
        <f>IF(N233="nulová",J233,0)</f>
        <v>0</v>
      </c>
      <c r="BJ233" s="12" t="s">
        <v>77</v>
      </c>
      <c r="BK233" s="148">
        <f>ROUND(I233*H233,2)</f>
        <v>0</v>
      </c>
      <c r="BL233" s="12" t="s">
        <v>202</v>
      </c>
      <c r="BM233" s="12" t="s">
        <v>458</v>
      </c>
    </row>
    <row r="234" spans="2:65" s="1" customFormat="1">
      <c r="B234" s="26"/>
      <c r="D234" s="149" t="s">
        <v>126</v>
      </c>
      <c r="F234" s="150" t="s">
        <v>457</v>
      </c>
      <c r="I234" s="80"/>
      <c r="L234" s="26"/>
      <c r="M234" s="151"/>
      <c r="N234" s="45"/>
      <c r="O234" s="45"/>
      <c r="P234" s="45"/>
      <c r="Q234" s="45"/>
      <c r="R234" s="45"/>
      <c r="S234" s="45"/>
      <c r="T234" s="46"/>
      <c r="AT234" s="12" t="s">
        <v>126</v>
      </c>
      <c r="AU234" s="12" t="s">
        <v>79</v>
      </c>
    </row>
    <row r="235" spans="2:65" s="1" customFormat="1" ht="16.5" customHeight="1">
      <c r="B235" s="135"/>
      <c r="C235" s="136" t="s">
        <v>459</v>
      </c>
      <c r="D235" s="136" t="s">
        <v>118</v>
      </c>
      <c r="E235" s="137" t="s">
        <v>460</v>
      </c>
      <c r="F235" s="138" t="s">
        <v>461</v>
      </c>
      <c r="G235" s="139" t="s">
        <v>121</v>
      </c>
      <c r="H235" s="140">
        <v>4</v>
      </c>
      <c r="I235" s="141"/>
      <c r="J235" s="142">
        <f>ROUND(I235*H235,2)</f>
        <v>0</v>
      </c>
      <c r="K235" s="138" t="s">
        <v>1</v>
      </c>
      <c r="L235" s="143"/>
      <c r="M235" s="144" t="s">
        <v>1</v>
      </c>
      <c r="N235" s="145" t="s">
        <v>40</v>
      </c>
      <c r="O235" s="45"/>
      <c r="P235" s="146">
        <f>O235*H235</f>
        <v>0</v>
      </c>
      <c r="Q235" s="146">
        <v>0</v>
      </c>
      <c r="R235" s="146">
        <f>Q235*H235</f>
        <v>0</v>
      </c>
      <c r="S235" s="146">
        <v>0</v>
      </c>
      <c r="T235" s="147">
        <f>S235*H235</f>
        <v>0</v>
      </c>
      <c r="AR235" s="12" t="s">
        <v>79</v>
      </c>
      <c r="AT235" s="12" t="s">
        <v>118</v>
      </c>
      <c r="AU235" s="12" t="s">
        <v>79</v>
      </c>
      <c r="AY235" s="12" t="s">
        <v>115</v>
      </c>
      <c r="BE235" s="148">
        <f>IF(N235="základní",J235,0)</f>
        <v>0</v>
      </c>
      <c r="BF235" s="148">
        <f>IF(N235="snížená",J235,0)</f>
        <v>0</v>
      </c>
      <c r="BG235" s="148">
        <f>IF(N235="zákl. přenesená",J235,0)</f>
        <v>0</v>
      </c>
      <c r="BH235" s="148">
        <f>IF(N235="sníž. přenesená",J235,0)</f>
        <v>0</v>
      </c>
      <c r="BI235" s="148">
        <f>IF(N235="nulová",J235,0)</f>
        <v>0</v>
      </c>
      <c r="BJ235" s="12" t="s">
        <v>77</v>
      </c>
      <c r="BK235" s="148">
        <f>ROUND(I235*H235,2)</f>
        <v>0</v>
      </c>
      <c r="BL235" s="12" t="s">
        <v>77</v>
      </c>
      <c r="BM235" s="12" t="s">
        <v>462</v>
      </c>
    </row>
    <row r="236" spans="2:65" s="1" customFormat="1">
      <c r="B236" s="26"/>
      <c r="D236" s="149" t="s">
        <v>126</v>
      </c>
      <c r="F236" s="150" t="s">
        <v>461</v>
      </c>
      <c r="I236" s="80"/>
      <c r="L236" s="26"/>
      <c r="M236" s="151"/>
      <c r="N236" s="45"/>
      <c r="O236" s="45"/>
      <c r="P236" s="45"/>
      <c r="Q236" s="45"/>
      <c r="R236" s="45"/>
      <c r="S236" s="45"/>
      <c r="T236" s="46"/>
      <c r="AT236" s="12" t="s">
        <v>126</v>
      </c>
      <c r="AU236" s="12" t="s">
        <v>79</v>
      </c>
    </row>
    <row r="237" spans="2:65" s="1" customFormat="1" ht="16.5" customHeight="1">
      <c r="B237" s="135"/>
      <c r="C237" s="152" t="s">
        <v>463</v>
      </c>
      <c r="D237" s="152" t="s">
        <v>137</v>
      </c>
      <c r="E237" s="153" t="s">
        <v>460</v>
      </c>
      <c r="F237" s="154" t="s">
        <v>464</v>
      </c>
      <c r="G237" s="155" t="s">
        <v>121</v>
      </c>
      <c r="H237" s="156">
        <v>4</v>
      </c>
      <c r="I237" s="157"/>
      <c r="J237" s="158">
        <f>ROUND(I237*H237,2)</f>
        <v>0</v>
      </c>
      <c r="K237" s="154" t="s">
        <v>1</v>
      </c>
      <c r="L237" s="26"/>
      <c r="M237" s="159" t="s">
        <v>1</v>
      </c>
      <c r="N237" s="160" t="s">
        <v>40</v>
      </c>
      <c r="O237" s="45"/>
      <c r="P237" s="146">
        <f>O237*H237</f>
        <v>0</v>
      </c>
      <c r="Q237" s="146">
        <v>0</v>
      </c>
      <c r="R237" s="146">
        <f>Q237*H237</f>
        <v>0</v>
      </c>
      <c r="S237" s="146">
        <v>0</v>
      </c>
      <c r="T237" s="147">
        <f>S237*H237</f>
        <v>0</v>
      </c>
      <c r="AR237" s="12" t="s">
        <v>77</v>
      </c>
      <c r="AT237" s="12" t="s">
        <v>137</v>
      </c>
      <c r="AU237" s="12" t="s">
        <v>79</v>
      </c>
      <c r="AY237" s="12" t="s">
        <v>115</v>
      </c>
      <c r="BE237" s="148">
        <f>IF(N237="základní",J237,0)</f>
        <v>0</v>
      </c>
      <c r="BF237" s="148">
        <f>IF(N237="snížená",J237,0)</f>
        <v>0</v>
      </c>
      <c r="BG237" s="148">
        <f>IF(N237="zákl. přenesená",J237,0)</f>
        <v>0</v>
      </c>
      <c r="BH237" s="148">
        <f>IF(N237="sníž. přenesená",J237,0)</f>
        <v>0</v>
      </c>
      <c r="BI237" s="148">
        <f>IF(N237="nulová",J237,0)</f>
        <v>0</v>
      </c>
      <c r="BJ237" s="12" t="s">
        <v>77</v>
      </c>
      <c r="BK237" s="148">
        <f>ROUND(I237*H237,2)</f>
        <v>0</v>
      </c>
      <c r="BL237" s="12" t="s">
        <v>77</v>
      </c>
      <c r="BM237" s="12" t="s">
        <v>465</v>
      </c>
    </row>
    <row r="238" spans="2:65" s="1" customFormat="1">
      <c r="B238" s="26"/>
      <c r="D238" s="149" t="s">
        <v>126</v>
      </c>
      <c r="F238" s="150" t="s">
        <v>464</v>
      </c>
      <c r="I238" s="80"/>
      <c r="L238" s="26"/>
      <c r="M238" s="151"/>
      <c r="N238" s="45"/>
      <c r="O238" s="45"/>
      <c r="P238" s="45"/>
      <c r="Q238" s="45"/>
      <c r="R238" s="45"/>
      <c r="S238" s="45"/>
      <c r="T238" s="46"/>
      <c r="AT238" s="12" t="s">
        <v>126</v>
      </c>
      <c r="AU238" s="12" t="s">
        <v>79</v>
      </c>
    </row>
    <row r="239" spans="2:65" s="1" customFormat="1" ht="16.5" customHeight="1">
      <c r="B239" s="135"/>
      <c r="C239" s="136" t="s">
        <v>466</v>
      </c>
      <c r="D239" s="136" t="s">
        <v>118</v>
      </c>
      <c r="E239" s="137" t="s">
        <v>467</v>
      </c>
      <c r="F239" s="138" t="s">
        <v>468</v>
      </c>
      <c r="G239" s="139" t="s">
        <v>133</v>
      </c>
      <c r="H239" s="140">
        <v>5</v>
      </c>
      <c r="I239" s="141"/>
      <c r="J239" s="142">
        <f>ROUND(I239*H239,2)</f>
        <v>0</v>
      </c>
      <c r="K239" s="138" t="s">
        <v>1</v>
      </c>
      <c r="L239" s="143"/>
      <c r="M239" s="144" t="s">
        <v>1</v>
      </c>
      <c r="N239" s="145" t="s">
        <v>40</v>
      </c>
      <c r="O239" s="45"/>
      <c r="P239" s="146">
        <f>O239*H239</f>
        <v>0</v>
      </c>
      <c r="Q239" s="146">
        <v>0</v>
      </c>
      <c r="R239" s="146">
        <f>Q239*H239</f>
        <v>0</v>
      </c>
      <c r="S239" s="146">
        <v>0</v>
      </c>
      <c r="T239" s="147">
        <f>S239*H239</f>
        <v>0</v>
      </c>
      <c r="AR239" s="12" t="s">
        <v>79</v>
      </c>
      <c r="AT239" s="12" t="s">
        <v>118</v>
      </c>
      <c r="AU239" s="12" t="s">
        <v>79</v>
      </c>
      <c r="AY239" s="12" t="s">
        <v>115</v>
      </c>
      <c r="BE239" s="148">
        <f>IF(N239="základní",J239,0)</f>
        <v>0</v>
      </c>
      <c r="BF239" s="148">
        <f>IF(N239="snížená",J239,0)</f>
        <v>0</v>
      </c>
      <c r="BG239" s="148">
        <f>IF(N239="zákl. přenesená",J239,0)</f>
        <v>0</v>
      </c>
      <c r="BH239" s="148">
        <f>IF(N239="sníž. přenesená",J239,0)</f>
        <v>0</v>
      </c>
      <c r="BI239" s="148">
        <f>IF(N239="nulová",J239,0)</f>
        <v>0</v>
      </c>
      <c r="BJ239" s="12" t="s">
        <v>77</v>
      </c>
      <c r="BK239" s="148">
        <f>ROUND(I239*H239,2)</f>
        <v>0</v>
      </c>
      <c r="BL239" s="12" t="s">
        <v>77</v>
      </c>
      <c r="BM239" s="12" t="s">
        <v>469</v>
      </c>
    </row>
    <row r="240" spans="2:65" s="1" customFormat="1">
      <c r="B240" s="26"/>
      <c r="D240" s="149" t="s">
        <v>126</v>
      </c>
      <c r="F240" s="150" t="s">
        <v>468</v>
      </c>
      <c r="I240" s="80"/>
      <c r="L240" s="26"/>
      <c r="M240" s="151"/>
      <c r="N240" s="45"/>
      <c r="O240" s="45"/>
      <c r="P240" s="45"/>
      <c r="Q240" s="45"/>
      <c r="R240" s="45"/>
      <c r="S240" s="45"/>
      <c r="T240" s="46"/>
      <c r="AT240" s="12" t="s">
        <v>126</v>
      </c>
      <c r="AU240" s="12" t="s">
        <v>79</v>
      </c>
    </row>
    <row r="241" spans="2:65" s="1" customFormat="1" ht="16.5" customHeight="1">
      <c r="B241" s="135"/>
      <c r="C241" s="152" t="s">
        <v>470</v>
      </c>
      <c r="D241" s="152" t="s">
        <v>137</v>
      </c>
      <c r="E241" s="153" t="s">
        <v>467</v>
      </c>
      <c r="F241" s="154" t="s">
        <v>471</v>
      </c>
      <c r="G241" s="155" t="s">
        <v>133</v>
      </c>
      <c r="H241" s="156">
        <v>5</v>
      </c>
      <c r="I241" s="157"/>
      <c r="J241" s="158">
        <f>ROUND(I241*H241,2)</f>
        <v>0</v>
      </c>
      <c r="K241" s="154" t="s">
        <v>1</v>
      </c>
      <c r="L241" s="26"/>
      <c r="M241" s="159" t="s">
        <v>1</v>
      </c>
      <c r="N241" s="160" t="s">
        <v>40</v>
      </c>
      <c r="O241" s="45"/>
      <c r="P241" s="146">
        <f>O241*H241</f>
        <v>0</v>
      </c>
      <c r="Q241" s="146">
        <v>0</v>
      </c>
      <c r="R241" s="146">
        <f>Q241*H241</f>
        <v>0</v>
      </c>
      <c r="S241" s="146">
        <v>0</v>
      </c>
      <c r="T241" s="147">
        <f>S241*H241</f>
        <v>0</v>
      </c>
      <c r="AR241" s="12" t="s">
        <v>77</v>
      </c>
      <c r="AT241" s="12" t="s">
        <v>137</v>
      </c>
      <c r="AU241" s="12" t="s">
        <v>79</v>
      </c>
      <c r="AY241" s="12" t="s">
        <v>115</v>
      </c>
      <c r="BE241" s="148">
        <f>IF(N241="základní",J241,0)</f>
        <v>0</v>
      </c>
      <c r="BF241" s="148">
        <f>IF(N241="snížená",J241,0)</f>
        <v>0</v>
      </c>
      <c r="BG241" s="148">
        <f>IF(N241="zákl. přenesená",J241,0)</f>
        <v>0</v>
      </c>
      <c r="BH241" s="148">
        <f>IF(N241="sníž. přenesená",J241,0)</f>
        <v>0</v>
      </c>
      <c r="BI241" s="148">
        <f>IF(N241="nulová",J241,0)</f>
        <v>0</v>
      </c>
      <c r="BJ241" s="12" t="s">
        <v>77</v>
      </c>
      <c r="BK241" s="148">
        <f>ROUND(I241*H241,2)</f>
        <v>0</v>
      </c>
      <c r="BL241" s="12" t="s">
        <v>77</v>
      </c>
      <c r="BM241" s="12" t="s">
        <v>472</v>
      </c>
    </row>
    <row r="242" spans="2:65" s="1" customFormat="1">
      <c r="B242" s="26"/>
      <c r="D242" s="149" t="s">
        <v>126</v>
      </c>
      <c r="F242" s="150" t="s">
        <v>471</v>
      </c>
      <c r="I242" s="80"/>
      <c r="L242" s="26"/>
      <c r="M242" s="151"/>
      <c r="N242" s="45"/>
      <c r="O242" s="45"/>
      <c r="P242" s="45"/>
      <c r="Q242" s="45"/>
      <c r="R242" s="45"/>
      <c r="S242" s="45"/>
      <c r="T242" s="46"/>
      <c r="AT242" s="12" t="s">
        <v>126</v>
      </c>
      <c r="AU242" s="12" t="s">
        <v>79</v>
      </c>
    </row>
    <row r="243" spans="2:65" s="1" customFormat="1" ht="16.5" customHeight="1">
      <c r="B243" s="135"/>
      <c r="C243" s="136" t="s">
        <v>473</v>
      </c>
      <c r="D243" s="136" t="s">
        <v>118</v>
      </c>
      <c r="E243" s="137" t="s">
        <v>474</v>
      </c>
      <c r="F243" s="138" t="s">
        <v>475</v>
      </c>
      <c r="G243" s="139" t="s">
        <v>133</v>
      </c>
      <c r="H243" s="140">
        <v>1</v>
      </c>
      <c r="I243" s="141"/>
      <c r="J243" s="142">
        <f>ROUND(I243*H243,2)</f>
        <v>0</v>
      </c>
      <c r="K243" s="138" t="s">
        <v>1</v>
      </c>
      <c r="L243" s="143"/>
      <c r="M243" s="144" t="s">
        <v>1</v>
      </c>
      <c r="N243" s="145" t="s">
        <v>40</v>
      </c>
      <c r="O243" s="45"/>
      <c r="P243" s="146">
        <f>O243*H243</f>
        <v>0</v>
      </c>
      <c r="Q243" s="146">
        <v>0</v>
      </c>
      <c r="R243" s="146">
        <f>Q243*H243</f>
        <v>0</v>
      </c>
      <c r="S243" s="146">
        <v>0</v>
      </c>
      <c r="T243" s="147">
        <f>S243*H243</f>
        <v>0</v>
      </c>
      <c r="AR243" s="12" t="s">
        <v>230</v>
      </c>
      <c r="AT243" s="12" t="s">
        <v>118</v>
      </c>
      <c r="AU243" s="12" t="s">
        <v>79</v>
      </c>
      <c r="AY243" s="12" t="s">
        <v>115</v>
      </c>
      <c r="BE243" s="148">
        <f>IF(N243="základní",J243,0)</f>
        <v>0</v>
      </c>
      <c r="BF243" s="148">
        <f>IF(N243="snížená",J243,0)</f>
        <v>0</v>
      </c>
      <c r="BG243" s="148">
        <f>IF(N243="zákl. přenesená",J243,0)</f>
        <v>0</v>
      </c>
      <c r="BH243" s="148">
        <f>IF(N243="sníž. přenesená",J243,0)</f>
        <v>0</v>
      </c>
      <c r="BI243" s="148">
        <f>IF(N243="nulová",J243,0)</f>
        <v>0</v>
      </c>
      <c r="BJ243" s="12" t="s">
        <v>77</v>
      </c>
      <c r="BK243" s="148">
        <f>ROUND(I243*H243,2)</f>
        <v>0</v>
      </c>
      <c r="BL243" s="12" t="s">
        <v>202</v>
      </c>
      <c r="BM243" s="12" t="s">
        <v>476</v>
      </c>
    </row>
    <row r="244" spans="2:65" s="1" customFormat="1">
      <c r="B244" s="26"/>
      <c r="D244" s="149" t="s">
        <v>126</v>
      </c>
      <c r="F244" s="150" t="s">
        <v>475</v>
      </c>
      <c r="I244" s="80"/>
      <c r="L244" s="26"/>
      <c r="M244" s="151"/>
      <c r="N244" s="45"/>
      <c r="O244" s="45"/>
      <c r="P244" s="45"/>
      <c r="Q244" s="45"/>
      <c r="R244" s="45"/>
      <c r="S244" s="45"/>
      <c r="T244" s="46"/>
      <c r="AT244" s="12" t="s">
        <v>126</v>
      </c>
      <c r="AU244" s="12" t="s">
        <v>79</v>
      </c>
    </row>
    <row r="245" spans="2:65" s="1" customFormat="1" ht="16.5" customHeight="1">
      <c r="B245" s="135"/>
      <c r="C245" s="152" t="s">
        <v>477</v>
      </c>
      <c r="D245" s="152" t="s">
        <v>137</v>
      </c>
      <c r="E245" s="153" t="s">
        <v>474</v>
      </c>
      <c r="F245" s="154" t="s">
        <v>478</v>
      </c>
      <c r="G245" s="155" t="s">
        <v>133</v>
      </c>
      <c r="H245" s="156">
        <v>3</v>
      </c>
      <c r="I245" s="157"/>
      <c r="J245" s="158">
        <f>ROUND(I245*H245,2)</f>
        <v>0</v>
      </c>
      <c r="K245" s="154" t="s">
        <v>1</v>
      </c>
      <c r="L245" s="26"/>
      <c r="M245" s="159" t="s">
        <v>1</v>
      </c>
      <c r="N245" s="160" t="s">
        <v>40</v>
      </c>
      <c r="O245" s="45"/>
      <c r="P245" s="146">
        <f>O245*H245</f>
        <v>0</v>
      </c>
      <c r="Q245" s="146">
        <v>0</v>
      </c>
      <c r="R245" s="146">
        <f>Q245*H245</f>
        <v>0</v>
      </c>
      <c r="S245" s="146">
        <v>0</v>
      </c>
      <c r="T245" s="147">
        <f>S245*H245</f>
        <v>0</v>
      </c>
      <c r="AR245" s="12" t="s">
        <v>202</v>
      </c>
      <c r="AT245" s="12" t="s">
        <v>137</v>
      </c>
      <c r="AU245" s="12" t="s">
        <v>79</v>
      </c>
      <c r="AY245" s="12" t="s">
        <v>115</v>
      </c>
      <c r="BE245" s="148">
        <f>IF(N245="základní",J245,0)</f>
        <v>0</v>
      </c>
      <c r="BF245" s="148">
        <f>IF(N245="snížená",J245,0)</f>
        <v>0</v>
      </c>
      <c r="BG245" s="148">
        <f>IF(N245="zákl. přenesená",J245,0)</f>
        <v>0</v>
      </c>
      <c r="BH245" s="148">
        <f>IF(N245="sníž. přenesená",J245,0)</f>
        <v>0</v>
      </c>
      <c r="BI245" s="148">
        <f>IF(N245="nulová",J245,0)</f>
        <v>0</v>
      </c>
      <c r="BJ245" s="12" t="s">
        <v>77</v>
      </c>
      <c r="BK245" s="148">
        <f>ROUND(I245*H245,2)</f>
        <v>0</v>
      </c>
      <c r="BL245" s="12" t="s">
        <v>202</v>
      </c>
      <c r="BM245" s="12" t="s">
        <v>479</v>
      </c>
    </row>
    <row r="246" spans="2:65" s="1" customFormat="1">
      <c r="B246" s="26"/>
      <c r="D246" s="149" t="s">
        <v>126</v>
      </c>
      <c r="F246" s="150" t="s">
        <v>478</v>
      </c>
      <c r="I246" s="80"/>
      <c r="L246" s="26"/>
      <c r="M246" s="151"/>
      <c r="N246" s="45"/>
      <c r="O246" s="45"/>
      <c r="P246" s="45"/>
      <c r="Q246" s="45"/>
      <c r="R246" s="45"/>
      <c r="S246" s="45"/>
      <c r="T246" s="46"/>
      <c r="AT246" s="12" t="s">
        <v>126</v>
      </c>
      <c r="AU246" s="12" t="s">
        <v>79</v>
      </c>
    </row>
    <row r="247" spans="2:65" s="1" customFormat="1" ht="16.5" customHeight="1">
      <c r="B247" s="135"/>
      <c r="C247" s="136" t="s">
        <v>480</v>
      </c>
      <c r="D247" s="136" t="s">
        <v>118</v>
      </c>
      <c r="E247" s="137" t="s">
        <v>481</v>
      </c>
      <c r="F247" s="138" t="s">
        <v>482</v>
      </c>
      <c r="G247" s="139" t="s">
        <v>235</v>
      </c>
      <c r="H247" s="140">
        <v>50</v>
      </c>
      <c r="I247" s="141"/>
      <c r="J247" s="142">
        <f>ROUND(I247*H247,2)</f>
        <v>0</v>
      </c>
      <c r="K247" s="138" t="s">
        <v>122</v>
      </c>
      <c r="L247" s="143"/>
      <c r="M247" s="144" t="s">
        <v>1</v>
      </c>
      <c r="N247" s="145" t="s">
        <v>40</v>
      </c>
      <c r="O247" s="45"/>
      <c r="P247" s="146">
        <f>O247*H247</f>
        <v>0</v>
      </c>
      <c r="Q247" s="146">
        <v>1E-3</v>
      </c>
      <c r="R247" s="146">
        <f>Q247*H247</f>
        <v>0.05</v>
      </c>
      <c r="S247" s="146">
        <v>0</v>
      </c>
      <c r="T247" s="147">
        <f>S247*H247</f>
        <v>0</v>
      </c>
      <c r="AR247" s="12" t="s">
        <v>230</v>
      </c>
      <c r="AT247" s="12" t="s">
        <v>118</v>
      </c>
      <c r="AU247" s="12" t="s">
        <v>79</v>
      </c>
      <c r="AY247" s="12" t="s">
        <v>115</v>
      </c>
      <c r="BE247" s="148">
        <f>IF(N247="základní",J247,0)</f>
        <v>0</v>
      </c>
      <c r="BF247" s="148">
        <f>IF(N247="snížená",J247,0)</f>
        <v>0</v>
      </c>
      <c r="BG247" s="148">
        <f>IF(N247="zákl. přenesená",J247,0)</f>
        <v>0</v>
      </c>
      <c r="BH247" s="148">
        <f>IF(N247="sníž. přenesená",J247,0)</f>
        <v>0</v>
      </c>
      <c r="BI247" s="148">
        <f>IF(N247="nulová",J247,0)</f>
        <v>0</v>
      </c>
      <c r="BJ247" s="12" t="s">
        <v>77</v>
      </c>
      <c r="BK247" s="148">
        <f>ROUND(I247*H247,2)</f>
        <v>0</v>
      </c>
      <c r="BL247" s="12" t="s">
        <v>202</v>
      </c>
      <c r="BM247" s="12" t="s">
        <v>483</v>
      </c>
    </row>
    <row r="248" spans="2:65" s="1" customFormat="1">
      <c r="B248" s="26"/>
      <c r="D248" s="149" t="s">
        <v>126</v>
      </c>
      <c r="F248" s="150" t="s">
        <v>482</v>
      </c>
      <c r="I248" s="80"/>
      <c r="L248" s="26"/>
      <c r="M248" s="151"/>
      <c r="N248" s="45"/>
      <c r="O248" s="45"/>
      <c r="P248" s="45"/>
      <c r="Q248" s="45"/>
      <c r="R248" s="45"/>
      <c r="S248" s="45"/>
      <c r="T248" s="46"/>
      <c r="AT248" s="12" t="s">
        <v>126</v>
      </c>
      <c r="AU248" s="12" t="s">
        <v>79</v>
      </c>
    </row>
    <row r="249" spans="2:65" s="1" customFormat="1" ht="16.5" customHeight="1">
      <c r="B249" s="135"/>
      <c r="C249" s="136" t="s">
        <v>484</v>
      </c>
      <c r="D249" s="136" t="s">
        <v>118</v>
      </c>
      <c r="E249" s="137" t="s">
        <v>485</v>
      </c>
      <c r="F249" s="138" t="s">
        <v>486</v>
      </c>
      <c r="G249" s="139" t="s">
        <v>268</v>
      </c>
      <c r="H249" s="140">
        <v>3</v>
      </c>
      <c r="I249" s="141"/>
      <c r="J249" s="142">
        <f>ROUND(I249*H249,2)</f>
        <v>0</v>
      </c>
      <c r="K249" s="138" t="s">
        <v>122</v>
      </c>
      <c r="L249" s="143"/>
      <c r="M249" s="144" t="s">
        <v>1</v>
      </c>
      <c r="N249" s="145" t="s">
        <v>40</v>
      </c>
      <c r="O249" s="45"/>
      <c r="P249" s="146">
        <f>O249*H249</f>
        <v>0</v>
      </c>
      <c r="Q249" s="146">
        <v>7.9000000000000008E-3</v>
      </c>
      <c r="R249" s="146">
        <f>Q249*H249</f>
        <v>2.3700000000000002E-2</v>
      </c>
      <c r="S249" s="146">
        <v>0</v>
      </c>
      <c r="T249" s="147">
        <f>S249*H249</f>
        <v>0</v>
      </c>
      <c r="AR249" s="12" t="s">
        <v>230</v>
      </c>
      <c r="AT249" s="12" t="s">
        <v>118</v>
      </c>
      <c r="AU249" s="12" t="s">
        <v>79</v>
      </c>
      <c r="AY249" s="12" t="s">
        <v>115</v>
      </c>
      <c r="BE249" s="148">
        <f>IF(N249="základní",J249,0)</f>
        <v>0</v>
      </c>
      <c r="BF249" s="148">
        <f>IF(N249="snížená",J249,0)</f>
        <v>0</v>
      </c>
      <c r="BG249" s="148">
        <f>IF(N249="zákl. přenesená",J249,0)</f>
        <v>0</v>
      </c>
      <c r="BH249" s="148">
        <f>IF(N249="sníž. přenesená",J249,0)</f>
        <v>0</v>
      </c>
      <c r="BI249" s="148">
        <f>IF(N249="nulová",J249,0)</f>
        <v>0</v>
      </c>
      <c r="BJ249" s="12" t="s">
        <v>77</v>
      </c>
      <c r="BK249" s="148">
        <f>ROUND(I249*H249,2)</f>
        <v>0</v>
      </c>
      <c r="BL249" s="12" t="s">
        <v>202</v>
      </c>
      <c r="BM249" s="12" t="s">
        <v>487</v>
      </c>
    </row>
    <row r="250" spans="2:65" s="1" customFormat="1">
      <c r="B250" s="26"/>
      <c r="D250" s="149" t="s">
        <v>126</v>
      </c>
      <c r="F250" s="150" t="s">
        <v>486</v>
      </c>
      <c r="I250" s="80"/>
      <c r="L250" s="26"/>
      <c r="M250" s="151"/>
      <c r="N250" s="45"/>
      <c r="O250" s="45"/>
      <c r="P250" s="45"/>
      <c r="Q250" s="45"/>
      <c r="R250" s="45"/>
      <c r="S250" s="45"/>
      <c r="T250" s="46"/>
      <c r="AT250" s="12" t="s">
        <v>126</v>
      </c>
      <c r="AU250" s="12" t="s">
        <v>79</v>
      </c>
    </row>
    <row r="251" spans="2:65" s="1" customFormat="1" ht="16.5" customHeight="1">
      <c r="B251" s="135"/>
      <c r="C251" s="136" t="s">
        <v>488</v>
      </c>
      <c r="D251" s="136" t="s">
        <v>118</v>
      </c>
      <c r="E251" s="137" t="s">
        <v>489</v>
      </c>
      <c r="F251" s="138" t="s">
        <v>490</v>
      </c>
      <c r="G251" s="139" t="s">
        <v>133</v>
      </c>
      <c r="H251" s="140">
        <v>10</v>
      </c>
      <c r="I251" s="141"/>
      <c r="J251" s="142">
        <f>ROUND(I251*H251,2)</f>
        <v>0</v>
      </c>
      <c r="K251" s="138" t="s">
        <v>122</v>
      </c>
      <c r="L251" s="143"/>
      <c r="M251" s="144" t="s">
        <v>1</v>
      </c>
      <c r="N251" s="145" t="s">
        <v>40</v>
      </c>
      <c r="O251" s="45"/>
      <c r="P251" s="146">
        <f>O251*H251</f>
        <v>0</v>
      </c>
      <c r="Q251" s="146">
        <v>0</v>
      </c>
      <c r="R251" s="146">
        <f>Q251*H251</f>
        <v>0</v>
      </c>
      <c r="S251" s="146">
        <v>0</v>
      </c>
      <c r="T251" s="147">
        <f>S251*H251</f>
        <v>0</v>
      </c>
      <c r="AR251" s="12" t="s">
        <v>230</v>
      </c>
      <c r="AT251" s="12" t="s">
        <v>118</v>
      </c>
      <c r="AU251" s="12" t="s">
        <v>79</v>
      </c>
      <c r="AY251" s="12" t="s">
        <v>115</v>
      </c>
      <c r="BE251" s="148">
        <f>IF(N251="základní",J251,0)</f>
        <v>0</v>
      </c>
      <c r="BF251" s="148">
        <f>IF(N251="snížená",J251,0)</f>
        <v>0</v>
      </c>
      <c r="BG251" s="148">
        <f>IF(N251="zákl. přenesená",J251,0)</f>
        <v>0</v>
      </c>
      <c r="BH251" s="148">
        <f>IF(N251="sníž. přenesená",J251,0)</f>
        <v>0</v>
      </c>
      <c r="BI251" s="148">
        <f>IF(N251="nulová",J251,0)</f>
        <v>0</v>
      </c>
      <c r="BJ251" s="12" t="s">
        <v>77</v>
      </c>
      <c r="BK251" s="148">
        <f>ROUND(I251*H251,2)</f>
        <v>0</v>
      </c>
      <c r="BL251" s="12" t="s">
        <v>202</v>
      </c>
      <c r="BM251" s="12" t="s">
        <v>491</v>
      </c>
    </row>
    <row r="252" spans="2:65" s="1" customFormat="1">
      <c r="B252" s="26"/>
      <c r="D252" s="149" t="s">
        <v>126</v>
      </c>
      <c r="F252" s="150" t="s">
        <v>490</v>
      </c>
      <c r="I252" s="80"/>
      <c r="L252" s="26"/>
      <c r="M252" s="151"/>
      <c r="N252" s="45"/>
      <c r="O252" s="45"/>
      <c r="P252" s="45"/>
      <c r="Q252" s="45"/>
      <c r="R252" s="45"/>
      <c r="S252" s="45"/>
      <c r="T252" s="46"/>
      <c r="AT252" s="12" t="s">
        <v>126</v>
      </c>
      <c r="AU252" s="12" t="s">
        <v>79</v>
      </c>
    </row>
    <row r="253" spans="2:65" s="1" customFormat="1" ht="16.5" customHeight="1">
      <c r="B253" s="135"/>
      <c r="C253" s="136" t="s">
        <v>492</v>
      </c>
      <c r="D253" s="136" t="s">
        <v>118</v>
      </c>
      <c r="E253" s="137" t="s">
        <v>493</v>
      </c>
      <c r="F253" s="138" t="s">
        <v>494</v>
      </c>
      <c r="G253" s="139" t="s">
        <v>133</v>
      </c>
      <c r="H253" s="140">
        <v>2</v>
      </c>
      <c r="I253" s="141"/>
      <c r="J253" s="142">
        <f>ROUND(I253*H253,2)</f>
        <v>0</v>
      </c>
      <c r="K253" s="138" t="s">
        <v>1</v>
      </c>
      <c r="L253" s="143"/>
      <c r="M253" s="144" t="s">
        <v>1</v>
      </c>
      <c r="N253" s="145" t="s">
        <v>40</v>
      </c>
      <c r="O253" s="45"/>
      <c r="P253" s="146">
        <f>O253*H253</f>
        <v>0</v>
      </c>
      <c r="Q253" s="146">
        <v>7.0000000000000001E-3</v>
      </c>
      <c r="R253" s="146">
        <f>Q253*H253</f>
        <v>1.4E-2</v>
      </c>
      <c r="S253" s="146">
        <v>0</v>
      </c>
      <c r="T253" s="147">
        <f>S253*H253</f>
        <v>0</v>
      </c>
      <c r="AR253" s="12" t="s">
        <v>208</v>
      </c>
      <c r="AT253" s="12" t="s">
        <v>118</v>
      </c>
      <c r="AU253" s="12" t="s">
        <v>79</v>
      </c>
      <c r="AY253" s="12" t="s">
        <v>115</v>
      </c>
      <c r="BE253" s="148">
        <f>IF(N253="základní",J253,0)</f>
        <v>0</v>
      </c>
      <c r="BF253" s="148">
        <f>IF(N253="snížená",J253,0)</f>
        <v>0</v>
      </c>
      <c r="BG253" s="148">
        <f>IF(N253="zákl. přenesená",J253,0)</f>
        <v>0</v>
      </c>
      <c r="BH253" s="148">
        <f>IF(N253="sníž. přenesená",J253,0)</f>
        <v>0</v>
      </c>
      <c r="BI253" s="148">
        <f>IF(N253="nulová",J253,0)</f>
        <v>0</v>
      </c>
      <c r="BJ253" s="12" t="s">
        <v>77</v>
      </c>
      <c r="BK253" s="148">
        <f>ROUND(I253*H253,2)</f>
        <v>0</v>
      </c>
      <c r="BL253" s="12" t="s">
        <v>208</v>
      </c>
      <c r="BM253" s="12" t="s">
        <v>495</v>
      </c>
    </row>
    <row r="254" spans="2:65" s="1" customFormat="1">
      <c r="B254" s="26"/>
      <c r="D254" s="149" t="s">
        <v>126</v>
      </c>
      <c r="F254" s="150" t="s">
        <v>494</v>
      </c>
      <c r="I254" s="80"/>
      <c r="L254" s="26"/>
      <c r="M254" s="151"/>
      <c r="N254" s="45"/>
      <c r="O254" s="45"/>
      <c r="P254" s="45"/>
      <c r="Q254" s="45"/>
      <c r="R254" s="45"/>
      <c r="S254" s="45"/>
      <c r="T254" s="46"/>
      <c r="AT254" s="12" t="s">
        <v>126</v>
      </c>
      <c r="AU254" s="12" t="s">
        <v>79</v>
      </c>
    </row>
    <row r="255" spans="2:65" s="10" customFormat="1" ht="22.9" customHeight="1">
      <c r="B255" s="122"/>
      <c r="D255" s="123" t="s">
        <v>68</v>
      </c>
      <c r="E255" s="133" t="s">
        <v>496</v>
      </c>
      <c r="F255" s="133" t="s">
        <v>497</v>
      </c>
      <c r="I255" s="125"/>
      <c r="J255" s="134">
        <f>BK255</f>
        <v>0</v>
      </c>
      <c r="L255" s="122"/>
      <c r="M255" s="127"/>
      <c r="N255" s="128"/>
      <c r="O255" s="128"/>
      <c r="P255" s="129">
        <f>SUM(P256:P259)</f>
        <v>0</v>
      </c>
      <c r="Q255" s="128"/>
      <c r="R255" s="129">
        <f>SUM(R256:R259)</f>
        <v>0</v>
      </c>
      <c r="S255" s="128"/>
      <c r="T255" s="130">
        <f>SUM(T256:T259)</f>
        <v>0</v>
      </c>
      <c r="AR255" s="123" t="s">
        <v>130</v>
      </c>
      <c r="AT255" s="131" t="s">
        <v>68</v>
      </c>
      <c r="AU255" s="131" t="s">
        <v>77</v>
      </c>
      <c r="AY255" s="123" t="s">
        <v>115</v>
      </c>
      <c r="BK255" s="132">
        <f>SUM(BK256:BK259)</f>
        <v>0</v>
      </c>
    </row>
    <row r="256" spans="2:65" s="1" customFormat="1" ht="16.5" customHeight="1">
      <c r="B256" s="135"/>
      <c r="C256" s="152" t="s">
        <v>498</v>
      </c>
      <c r="D256" s="152" t="s">
        <v>137</v>
      </c>
      <c r="E256" s="153" t="s">
        <v>499</v>
      </c>
      <c r="F256" s="154" t="s">
        <v>500</v>
      </c>
      <c r="G256" s="155" t="s">
        <v>133</v>
      </c>
      <c r="H256" s="156">
        <v>1</v>
      </c>
      <c r="I256" s="157"/>
      <c r="J256" s="158">
        <f>ROUND(I256*H256,2)</f>
        <v>0</v>
      </c>
      <c r="K256" s="154" t="s">
        <v>501</v>
      </c>
      <c r="L256" s="26"/>
      <c r="M256" s="159" t="s">
        <v>1</v>
      </c>
      <c r="N256" s="160" t="s">
        <v>40</v>
      </c>
      <c r="O256" s="45"/>
      <c r="P256" s="146">
        <f>O256*H256</f>
        <v>0</v>
      </c>
      <c r="Q256" s="146">
        <v>0</v>
      </c>
      <c r="R256" s="146">
        <f>Q256*H256</f>
        <v>0</v>
      </c>
      <c r="S256" s="146">
        <v>0</v>
      </c>
      <c r="T256" s="147">
        <f>S256*H256</f>
        <v>0</v>
      </c>
      <c r="AR256" s="12" t="s">
        <v>202</v>
      </c>
      <c r="AT256" s="12" t="s">
        <v>137</v>
      </c>
      <c r="AU256" s="12" t="s">
        <v>79</v>
      </c>
      <c r="AY256" s="12" t="s">
        <v>115</v>
      </c>
      <c r="BE256" s="148">
        <f>IF(N256="základní",J256,0)</f>
        <v>0</v>
      </c>
      <c r="BF256" s="148">
        <f>IF(N256="snížená",J256,0)</f>
        <v>0</v>
      </c>
      <c r="BG256" s="148">
        <f>IF(N256="zákl. přenesená",J256,0)</f>
        <v>0</v>
      </c>
      <c r="BH256" s="148">
        <f>IF(N256="sníž. přenesená",J256,0)</f>
        <v>0</v>
      </c>
      <c r="BI256" s="148">
        <f>IF(N256="nulová",J256,0)</f>
        <v>0</v>
      </c>
      <c r="BJ256" s="12" t="s">
        <v>77</v>
      </c>
      <c r="BK256" s="148">
        <f>ROUND(I256*H256,2)</f>
        <v>0</v>
      </c>
      <c r="BL256" s="12" t="s">
        <v>202</v>
      </c>
      <c r="BM256" s="12" t="s">
        <v>502</v>
      </c>
    </row>
    <row r="257" spans="2:65" s="1" customFormat="1">
      <c r="B257" s="26"/>
      <c r="D257" s="149" t="s">
        <v>126</v>
      </c>
      <c r="F257" s="150" t="s">
        <v>500</v>
      </c>
      <c r="I257" s="80"/>
      <c r="L257" s="26"/>
      <c r="M257" s="151"/>
      <c r="N257" s="45"/>
      <c r="O257" s="45"/>
      <c r="P257" s="45"/>
      <c r="Q257" s="45"/>
      <c r="R257" s="45"/>
      <c r="S257" s="45"/>
      <c r="T257" s="46"/>
      <c r="AT257" s="12" t="s">
        <v>126</v>
      </c>
      <c r="AU257" s="12" t="s">
        <v>79</v>
      </c>
    </row>
    <row r="258" spans="2:65" s="1" customFormat="1" ht="16.5" customHeight="1">
      <c r="B258" s="135"/>
      <c r="C258" s="152" t="s">
        <v>503</v>
      </c>
      <c r="D258" s="152" t="s">
        <v>137</v>
      </c>
      <c r="E258" s="153" t="s">
        <v>504</v>
      </c>
      <c r="F258" s="154" t="s">
        <v>505</v>
      </c>
      <c r="G258" s="155" t="s">
        <v>506</v>
      </c>
      <c r="H258" s="156">
        <v>1</v>
      </c>
      <c r="I258" s="157"/>
      <c r="J258" s="158">
        <f>ROUND(I258*H258,2)</f>
        <v>0</v>
      </c>
      <c r="K258" s="154" t="s">
        <v>122</v>
      </c>
      <c r="L258" s="26"/>
      <c r="M258" s="159" t="s">
        <v>1</v>
      </c>
      <c r="N258" s="160" t="s">
        <v>40</v>
      </c>
      <c r="O258" s="45"/>
      <c r="P258" s="146">
        <f>O258*H258</f>
        <v>0</v>
      </c>
      <c r="Q258" s="146">
        <v>0</v>
      </c>
      <c r="R258" s="146">
        <f>Q258*H258</f>
        <v>0</v>
      </c>
      <c r="S258" s="146">
        <v>0</v>
      </c>
      <c r="T258" s="147">
        <f>S258*H258</f>
        <v>0</v>
      </c>
      <c r="AR258" s="12" t="s">
        <v>202</v>
      </c>
      <c r="AT258" s="12" t="s">
        <v>137</v>
      </c>
      <c r="AU258" s="12" t="s">
        <v>79</v>
      </c>
      <c r="AY258" s="12" t="s">
        <v>115</v>
      </c>
      <c r="BE258" s="148">
        <f>IF(N258="základní",J258,0)</f>
        <v>0</v>
      </c>
      <c r="BF258" s="148">
        <f>IF(N258="snížená",J258,0)</f>
        <v>0</v>
      </c>
      <c r="BG258" s="148">
        <f>IF(N258="zákl. přenesená",J258,0)</f>
        <v>0</v>
      </c>
      <c r="BH258" s="148">
        <f>IF(N258="sníž. přenesená",J258,0)</f>
        <v>0</v>
      </c>
      <c r="BI258" s="148">
        <f>IF(N258="nulová",J258,0)</f>
        <v>0</v>
      </c>
      <c r="BJ258" s="12" t="s">
        <v>77</v>
      </c>
      <c r="BK258" s="148">
        <f>ROUND(I258*H258,2)</f>
        <v>0</v>
      </c>
      <c r="BL258" s="12" t="s">
        <v>202</v>
      </c>
      <c r="BM258" s="12" t="s">
        <v>507</v>
      </c>
    </row>
    <row r="259" spans="2:65" s="1" customFormat="1">
      <c r="B259" s="26"/>
      <c r="D259" s="149" t="s">
        <v>126</v>
      </c>
      <c r="F259" s="150" t="s">
        <v>508</v>
      </c>
      <c r="I259" s="80"/>
      <c r="L259" s="26"/>
      <c r="M259" s="161"/>
      <c r="N259" s="162"/>
      <c r="O259" s="162"/>
      <c r="P259" s="162"/>
      <c r="Q259" s="162"/>
      <c r="R259" s="162"/>
      <c r="S259" s="162"/>
      <c r="T259" s="163"/>
      <c r="AT259" s="12" t="s">
        <v>126</v>
      </c>
      <c r="AU259" s="12" t="s">
        <v>79</v>
      </c>
    </row>
    <row r="260" spans="2:65" s="1" customFormat="1" ht="6.95" customHeight="1">
      <c r="B260" s="35"/>
      <c r="C260" s="36"/>
      <c r="D260" s="36"/>
      <c r="E260" s="36"/>
      <c r="F260" s="36"/>
      <c r="G260" s="36"/>
      <c r="H260" s="36"/>
      <c r="I260" s="96"/>
      <c r="J260" s="36"/>
      <c r="K260" s="36"/>
      <c r="L260" s="26"/>
    </row>
  </sheetData>
  <autoFilter ref="C83:K259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38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78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0" t="s">
        <v>5</v>
      </c>
      <c r="M2" s="181"/>
      <c r="N2" s="181"/>
      <c r="O2" s="181"/>
      <c r="P2" s="181"/>
      <c r="Q2" s="181"/>
      <c r="R2" s="181"/>
      <c r="S2" s="181"/>
      <c r="T2" s="181"/>
      <c r="U2" s="181"/>
      <c r="V2" s="181"/>
      <c r="AT2" s="12" t="s">
        <v>83</v>
      </c>
    </row>
    <row r="3" spans="2:46" ht="6.95" hidden="1" customHeight="1">
      <c r="B3" s="13"/>
      <c r="C3" s="14"/>
      <c r="D3" s="14"/>
      <c r="E3" s="14"/>
      <c r="F3" s="14"/>
      <c r="G3" s="14"/>
      <c r="H3" s="14"/>
      <c r="I3" s="79"/>
      <c r="J3" s="14"/>
      <c r="K3" s="14"/>
      <c r="L3" s="15"/>
      <c r="AT3" s="12" t="s">
        <v>79</v>
      </c>
    </row>
    <row r="4" spans="2:46" ht="24.95" hidden="1" customHeight="1">
      <c r="B4" s="15"/>
      <c r="D4" s="16" t="s">
        <v>87</v>
      </c>
      <c r="L4" s="15"/>
      <c r="M4" s="17" t="s">
        <v>10</v>
      </c>
      <c r="AT4" s="12" t="s">
        <v>3</v>
      </c>
    </row>
    <row r="5" spans="2:46" ht="6.95" hidden="1" customHeight="1">
      <c r="B5" s="15"/>
      <c r="L5" s="15"/>
    </row>
    <row r="6" spans="2:46" ht="12" hidden="1" customHeight="1">
      <c r="B6" s="15"/>
      <c r="D6" s="21" t="s">
        <v>16</v>
      </c>
      <c r="L6" s="15"/>
    </row>
    <row r="7" spans="2:46" ht="16.5" hidden="1" customHeight="1">
      <c r="B7" s="15"/>
      <c r="E7" s="202" t="str">
        <f>'Rekapitulace stavby'!K6</f>
        <v>Rozšíření kapacit zázemí ZŠ Šlapanice - pavilon C (kuchyň) - vestavba trafostanice</v>
      </c>
      <c r="F7" s="203"/>
      <c r="G7" s="203"/>
      <c r="H7" s="203"/>
      <c r="L7" s="15"/>
    </row>
    <row r="8" spans="2:46" s="1" customFormat="1" ht="12" hidden="1" customHeight="1">
      <c r="B8" s="26"/>
      <c r="D8" s="21" t="s">
        <v>88</v>
      </c>
      <c r="I8" s="80"/>
      <c r="L8" s="26"/>
    </row>
    <row r="9" spans="2:46" s="1" customFormat="1" ht="36.950000000000003" hidden="1" customHeight="1">
      <c r="B9" s="26"/>
      <c r="E9" s="188" t="s">
        <v>509</v>
      </c>
      <c r="F9" s="187"/>
      <c r="G9" s="187"/>
      <c r="H9" s="187"/>
      <c r="I9" s="80"/>
      <c r="L9" s="26"/>
    </row>
    <row r="10" spans="2:46" s="1" customFormat="1" hidden="1">
      <c r="B10" s="26"/>
      <c r="I10" s="80"/>
      <c r="L10" s="26"/>
    </row>
    <row r="11" spans="2:46" s="1" customFormat="1" ht="12" hidden="1" customHeight="1">
      <c r="B11" s="26"/>
      <c r="D11" s="21" t="s">
        <v>18</v>
      </c>
      <c r="F11" s="12" t="s">
        <v>1</v>
      </c>
      <c r="I11" s="81" t="s">
        <v>19</v>
      </c>
      <c r="J11" s="12" t="s">
        <v>1</v>
      </c>
      <c r="L11" s="26"/>
    </row>
    <row r="12" spans="2:46" s="1" customFormat="1" ht="12" hidden="1" customHeight="1">
      <c r="B12" s="26"/>
      <c r="D12" s="21" t="s">
        <v>20</v>
      </c>
      <c r="F12" s="12" t="s">
        <v>21</v>
      </c>
      <c r="I12" s="81" t="s">
        <v>22</v>
      </c>
      <c r="J12" s="42" t="str">
        <f>'Rekapitulace stavby'!AN8</f>
        <v>4. 2. 2019</v>
      </c>
      <c r="L12" s="26"/>
    </row>
    <row r="13" spans="2:46" s="1" customFormat="1" ht="10.9" hidden="1" customHeight="1">
      <c r="B13" s="26"/>
      <c r="I13" s="80"/>
      <c r="L13" s="26"/>
    </row>
    <row r="14" spans="2:46" s="1" customFormat="1" ht="12" hidden="1" customHeight="1">
      <c r="B14" s="26"/>
      <c r="D14" s="21" t="s">
        <v>24</v>
      </c>
      <c r="I14" s="81" t="s">
        <v>25</v>
      </c>
      <c r="J14" s="12" t="s">
        <v>1</v>
      </c>
      <c r="L14" s="26"/>
    </row>
    <row r="15" spans="2:46" s="1" customFormat="1" ht="18" hidden="1" customHeight="1">
      <c r="B15" s="26"/>
      <c r="E15" s="12" t="s">
        <v>26</v>
      </c>
      <c r="I15" s="81" t="s">
        <v>27</v>
      </c>
      <c r="J15" s="12" t="s">
        <v>1</v>
      </c>
      <c r="L15" s="26"/>
    </row>
    <row r="16" spans="2:46" s="1" customFormat="1" ht="6.95" hidden="1" customHeight="1">
      <c r="B16" s="26"/>
      <c r="I16" s="80"/>
      <c r="L16" s="26"/>
    </row>
    <row r="17" spans="2:12" s="1" customFormat="1" ht="12" hidden="1" customHeight="1">
      <c r="B17" s="26"/>
      <c r="D17" s="21" t="s">
        <v>28</v>
      </c>
      <c r="I17" s="81" t="s">
        <v>25</v>
      </c>
      <c r="J17" s="22" t="str">
        <f>'Rekapitulace stavby'!AN13</f>
        <v>Vyplň údaj</v>
      </c>
      <c r="L17" s="26"/>
    </row>
    <row r="18" spans="2:12" s="1" customFormat="1" ht="18" hidden="1" customHeight="1">
      <c r="B18" s="26"/>
      <c r="E18" s="204" t="str">
        <f>'Rekapitulace stavby'!E14</f>
        <v>Vyplň údaj</v>
      </c>
      <c r="F18" s="191"/>
      <c r="G18" s="191"/>
      <c r="H18" s="191"/>
      <c r="I18" s="81" t="s">
        <v>27</v>
      </c>
      <c r="J18" s="22" t="str">
        <f>'Rekapitulace stavby'!AN14</f>
        <v>Vyplň údaj</v>
      </c>
      <c r="L18" s="26"/>
    </row>
    <row r="19" spans="2:12" s="1" customFormat="1" ht="6.95" hidden="1" customHeight="1">
      <c r="B19" s="26"/>
      <c r="I19" s="80"/>
      <c r="L19" s="26"/>
    </row>
    <row r="20" spans="2:12" s="1" customFormat="1" ht="12" hidden="1" customHeight="1">
      <c r="B20" s="26"/>
      <c r="D20" s="21" t="s">
        <v>30</v>
      </c>
      <c r="I20" s="81" t="s">
        <v>25</v>
      </c>
      <c r="J20" s="12" t="s">
        <v>1</v>
      </c>
      <c r="L20" s="26"/>
    </row>
    <row r="21" spans="2:12" s="1" customFormat="1" ht="18" hidden="1" customHeight="1">
      <c r="B21" s="26"/>
      <c r="E21" s="12" t="s">
        <v>31</v>
      </c>
      <c r="I21" s="81" t="s">
        <v>27</v>
      </c>
      <c r="J21" s="12" t="s">
        <v>1</v>
      </c>
      <c r="L21" s="26"/>
    </row>
    <row r="22" spans="2:12" s="1" customFormat="1" ht="6.95" hidden="1" customHeight="1">
      <c r="B22" s="26"/>
      <c r="I22" s="80"/>
      <c r="L22" s="26"/>
    </row>
    <row r="23" spans="2:12" s="1" customFormat="1" ht="12" hidden="1" customHeight="1">
      <c r="B23" s="26"/>
      <c r="D23" s="21" t="s">
        <v>33</v>
      </c>
      <c r="I23" s="81" t="s">
        <v>25</v>
      </c>
      <c r="J23" s="12" t="s">
        <v>1</v>
      </c>
      <c r="L23" s="26"/>
    </row>
    <row r="24" spans="2:12" s="1" customFormat="1" ht="18" hidden="1" customHeight="1">
      <c r="B24" s="26"/>
      <c r="E24" s="12" t="s">
        <v>31</v>
      </c>
      <c r="I24" s="81" t="s">
        <v>27</v>
      </c>
      <c r="J24" s="12" t="s">
        <v>1</v>
      </c>
      <c r="L24" s="26"/>
    </row>
    <row r="25" spans="2:12" s="1" customFormat="1" ht="6.95" hidden="1" customHeight="1">
      <c r="B25" s="26"/>
      <c r="I25" s="80"/>
      <c r="L25" s="26"/>
    </row>
    <row r="26" spans="2:12" s="1" customFormat="1" ht="12" hidden="1" customHeight="1">
      <c r="B26" s="26"/>
      <c r="D26" s="21" t="s">
        <v>34</v>
      </c>
      <c r="I26" s="80"/>
      <c r="L26" s="26"/>
    </row>
    <row r="27" spans="2:12" s="6" customFormat="1" ht="16.5" hidden="1" customHeight="1">
      <c r="B27" s="82"/>
      <c r="E27" s="195" t="s">
        <v>1</v>
      </c>
      <c r="F27" s="195"/>
      <c r="G27" s="195"/>
      <c r="H27" s="195"/>
      <c r="I27" s="83"/>
      <c r="L27" s="82"/>
    </row>
    <row r="28" spans="2:12" s="1" customFormat="1" ht="6.95" hidden="1" customHeight="1">
      <c r="B28" s="26"/>
      <c r="I28" s="80"/>
      <c r="L28" s="26"/>
    </row>
    <row r="29" spans="2:12" s="1" customFormat="1" ht="6.95" hidden="1" customHeight="1">
      <c r="B29" s="26"/>
      <c r="D29" s="43"/>
      <c r="E29" s="43"/>
      <c r="F29" s="43"/>
      <c r="G29" s="43"/>
      <c r="H29" s="43"/>
      <c r="I29" s="84"/>
      <c r="J29" s="43"/>
      <c r="K29" s="43"/>
      <c r="L29" s="26"/>
    </row>
    <row r="30" spans="2:12" s="1" customFormat="1" ht="25.35" hidden="1" customHeight="1">
      <c r="B30" s="26"/>
      <c r="D30" s="85" t="s">
        <v>35</v>
      </c>
      <c r="I30" s="80"/>
      <c r="J30" s="56">
        <f>ROUND(J85, 2)</f>
        <v>0</v>
      </c>
      <c r="L30" s="26"/>
    </row>
    <row r="31" spans="2:12" s="1" customFormat="1" ht="6.95" hidden="1" customHeight="1">
      <c r="B31" s="26"/>
      <c r="D31" s="43"/>
      <c r="E31" s="43"/>
      <c r="F31" s="43"/>
      <c r="G31" s="43"/>
      <c r="H31" s="43"/>
      <c r="I31" s="84"/>
      <c r="J31" s="43"/>
      <c r="K31" s="43"/>
      <c r="L31" s="26"/>
    </row>
    <row r="32" spans="2:12" s="1" customFormat="1" ht="14.45" hidden="1" customHeight="1">
      <c r="B32" s="26"/>
      <c r="F32" s="29" t="s">
        <v>37</v>
      </c>
      <c r="I32" s="86" t="s">
        <v>36</v>
      </c>
      <c r="J32" s="29" t="s">
        <v>38</v>
      </c>
      <c r="L32" s="26"/>
    </row>
    <row r="33" spans="2:12" s="1" customFormat="1" ht="14.45" hidden="1" customHeight="1">
      <c r="B33" s="26"/>
      <c r="D33" s="21" t="s">
        <v>39</v>
      </c>
      <c r="E33" s="21" t="s">
        <v>40</v>
      </c>
      <c r="F33" s="87">
        <f>ROUND((SUM(BE85:BE137)),  2)</f>
        <v>0</v>
      </c>
      <c r="I33" s="88">
        <v>0.21</v>
      </c>
      <c r="J33" s="87">
        <f>ROUND(((SUM(BE85:BE137))*I33),  2)</f>
        <v>0</v>
      </c>
      <c r="L33" s="26"/>
    </row>
    <row r="34" spans="2:12" s="1" customFormat="1" ht="14.45" hidden="1" customHeight="1">
      <c r="B34" s="26"/>
      <c r="E34" s="21" t="s">
        <v>41</v>
      </c>
      <c r="F34" s="87">
        <f>ROUND((SUM(BF85:BF137)),  2)</f>
        <v>0</v>
      </c>
      <c r="I34" s="88">
        <v>0.15</v>
      </c>
      <c r="J34" s="87">
        <f>ROUND(((SUM(BF85:BF137))*I34),  2)</f>
        <v>0</v>
      </c>
      <c r="L34" s="26"/>
    </row>
    <row r="35" spans="2:12" s="1" customFormat="1" ht="14.45" hidden="1" customHeight="1">
      <c r="B35" s="26"/>
      <c r="E35" s="21" t="s">
        <v>42</v>
      </c>
      <c r="F35" s="87">
        <f>ROUND((SUM(BG85:BG137)),  2)</f>
        <v>0</v>
      </c>
      <c r="I35" s="88">
        <v>0.21</v>
      </c>
      <c r="J35" s="87">
        <f>0</f>
        <v>0</v>
      </c>
      <c r="L35" s="26"/>
    </row>
    <row r="36" spans="2:12" s="1" customFormat="1" ht="14.45" hidden="1" customHeight="1">
      <c r="B36" s="26"/>
      <c r="E36" s="21" t="s">
        <v>43</v>
      </c>
      <c r="F36" s="87">
        <f>ROUND((SUM(BH85:BH137)),  2)</f>
        <v>0</v>
      </c>
      <c r="I36" s="88">
        <v>0.15</v>
      </c>
      <c r="J36" s="87">
        <f>0</f>
        <v>0</v>
      </c>
      <c r="L36" s="26"/>
    </row>
    <row r="37" spans="2:12" s="1" customFormat="1" ht="14.45" hidden="1" customHeight="1">
      <c r="B37" s="26"/>
      <c r="E37" s="21" t="s">
        <v>44</v>
      </c>
      <c r="F37" s="87">
        <f>ROUND((SUM(BI85:BI137)),  2)</f>
        <v>0</v>
      </c>
      <c r="I37" s="88">
        <v>0</v>
      </c>
      <c r="J37" s="87">
        <f>0</f>
        <v>0</v>
      </c>
      <c r="L37" s="26"/>
    </row>
    <row r="38" spans="2:12" s="1" customFormat="1" ht="6.95" hidden="1" customHeight="1">
      <c r="B38" s="26"/>
      <c r="I38" s="80"/>
      <c r="L38" s="26"/>
    </row>
    <row r="39" spans="2:12" s="1" customFormat="1" ht="25.35" hidden="1" customHeight="1">
      <c r="B39" s="26"/>
      <c r="C39" s="89"/>
      <c r="D39" s="90" t="s">
        <v>45</v>
      </c>
      <c r="E39" s="47"/>
      <c r="F39" s="47"/>
      <c r="G39" s="91" t="s">
        <v>46</v>
      </c>
      <c r="H39" s="92" t="s">
        <v>47</v>
      </c>
      <c r="I39" s="93"/>
      <c r="J39" s="94">
        <f>SUM(J30:J37)</f>
        <v>0</v>
      </c>
      <c r="K39" s="95"/>
      <c r="L39" s="26"/>
    </row>
    <row r="40" spans="2:12" s="1" customFormat="1" ht="14.45" hidden="1" customHeight="1">
      <c r="B40" s="35"/>
      <c r="C40" s="36"/>
      <c r="D40" s="36"/>
      <c r="E40" s="36"/>
      <c r="F40" s="36"/>
      <c r="G40" s="36"/>
      <c r="H40" s="36"/>
      <c r="I40" s="96"/>
      <c r="J40" s="36"/>
      <c r="K40" s="36"/>
      <c r="L40" s="26"/>
    </row>
    <row r="41" spans="2:12" hidden="1"/>
    <row r="42" spans="2:12" hidden="1"/>
    <row r="43" spans="2:12" hidden="1"/>
    <row r="44" spans="2:12" s="1" customFormat="1" ht="6.95" hidden="1" customHeight="1">
      <c r="B44" s="37"/>
      <c r="C44" s="38"/>
      <c r="D44" s="38"/>
      <c r="E44" s="38"/>
      <c r="F44" s="38"/>
      <c r="G44" s="38"/>
      <c r="H44" s="38"/>
      <c r="I44" s="97"/>
      <c r="J44" s="38"/>
      <c r="K44" s="38"/>
      <c r="L44" s="26"/>
    </row>
    <row r="45" spans="2:12" s="1" customFormat="1" ht="24.95" hidden="1" customHeight="1">
      <c r="B45" s="26"/>
      <c r="C45" s="16" t="s">
        <v>90</v>
      </c>
      <c r="I45" s="80"/>
      <c r="L45" s="26"/>
    </row>
    <row r="46" spans="2:12" s="1" customFormat="1" ht="6.95" hidden="1" customHeight="1">
      <c r="B46" s="26"/>
      <c r="I46" s="80"/>
      <c r="L46" s="26"/>
    </row>
    <row r="47" spans="2:12" s="1" customFormat="1" ht="12" hidden="1" customHeight="1">
      <c r="B47" s="26"/>
      <c r="C47" s="21" t="s">
        <v>16</v>
      </c>
      <c r="I47" s="80"/>
      <c r="L47" s="26"/>
    </row>
    <row r="48" spans="2:12" s="1" customFormat="1" ht="16.5" hidden="1" customHeight="1">
      <c r="B48" s="26"/>
      <c r="E48" s="202" t="str">
        <f>E7</f>
        <v>Rozšíření kapacit zázemí ZŠ Šlapanice - pavilon C (kuchyň) - vestavba trafostanice</v>
      </c>
      <c r="F48" s="203"/>
      <c r="G48" s="203"/>
      <c r="H48" s="203"/>
      <c r="I48" s="80"/>
      <c r="L48" s="26"/>
    </row>
    <row r="49" spans="2:47" s="1" customFormat="1" ht="12" hidden="1" customHeight="1">
      <c r="B49" s="26"/>
      <c r="C49" s="21" t="s">
        <v>88</v>
      </c>
      <c r="I49" s="80"/>
      <c r="L49" s="26"/>
    </row>
    <row r="50" spans="2:47" s="1" customFormat="1" ht="16.5" hidden="1" customHeight="1">
      <c r="B50" s="26"/>
      <c r="E50" s="188" t="str">
        <f>E9</f>
        <v>2. - Kabely NN</v>
      </c>
      <c r="F50" s="187"/>
      <c r="G50" s="187"/>
      <c r="H50" s="187"/>
      <c r="I50" s="80"/>
      <c r="L50" s="26"/>
    </row>
    <row r="51" spans="2:47" s="1" customFormat="1" ht="6.95" hidden="1" customHeight="1">
      <c r="B51" s="26"/>
      <c r="I51" s="80"/>
      <c r="L51" s="26"/>
    </row>
    <row r="52" spans="2:47" s="1" customFormat="1" ht="12" hidden="1" customHeight="1">
      <c r="B52" s="26"/>
      <c r="C52" s="21" t="s">
        <v>20</v>
      </c>
      <c r="F52" s="12" t="str">
        <f>F12</f>
        <v>Šlapanice</v>
      </c>
      <c r="I52" s="81" t="s">
        <v>22</v>
      </c>
      <c r="J52" s="42" t="str">
        <f>IF(J12="","",J12)</f>
        <v>4. 2. 2019</v>
      </c>
      <c r="L52" s="26"/>
    </row>
    <row r="53" spans="2:47" s="1" customFormat="1" ht="6.95" hidden="1" customHeight="1">
      <c r="B53" s="26"/>
      <c r="I53" s="80"/>
      <c r="L53" s="26"/>
    </row>
    <row r="54" spans="2:47" s="1" customFormat="1" ht="13.7" hidden="1" customHeight="1">
      <c r="B54" s="26"/>
      <c r="C54" s="21" t="s">
        <v>24</v>
      </c>
      <c r="F54" s="12" t="str">
        <f>E15</f>
        <v>MěÚ Šlapanice</v>
      </c>
      <c r="I54" s="81" t="s">
        <v>30</v>
      </c>
      <c r="J54" s="24" t="str">
        <f>E21</f>
        <v>Puttner, s.r.o.</v>
      </c>
      <c r="L54" s="26"/>
    </row>
    <row r="55" spans="2:47" s="1" customFormat="1" ht="13.7" hidden="1" customHeight="1">
      <c r="B55" s="26"/>
      <c r="C55" s="21" t="s">
        <v>28</v>
      </c>
      <c r="F55" s="12" t="str">
        <f>IF(E18="","",E18)</f>
        <v>Vyplň údaj</v>
      </c>
      <c r="I55" s="81" t="s">
        <v>33</v>
      </c>
      <c r="J55" s="24" t="str">
        <f>E24</f>
        <v>Puttner, s.r.o.</v>
      </c>
      <c r="L55" s="26"/>
    </row>
    <row r="56" spans="2:47" s="1" customFormat="1" ht="10.35" hidden="1" customHeight="1">
      <c r="B56" s="26"/>
      <c r="I56" s="80"/>
      <c r="L56" s="26"/>
    </row>
    <row r="57" spans="2:47" s="1" customFormat="1" ht="29.25" hidden="1" customHeight="1">
      <c r="B57" s="26"/>
      <c r="C57" s="98" t="s">
        <v>91</v>
      </c>
      <c r="D57" s="89"/>
      <c r="E57" s="89"/>
      <c r="F57" s="89"/>
      <c r="G57" s="89"/>
      <c r="H57" s="89"/>
      <c r="I57" s="99"/>
      <c r="J57" s="100" t="s">
        <v>92</v>
      </c>
      <c r="K57" s="89"/>
      <c r="L57" s="26"/>
    </row>
    <row r="58" spans="2:47" s="1" customFormat="1" ht="10.35" hidden="1" customHeight="1">
      <c r="B58" s="26"/>
      <c r="I58" s="80"/>
      <c r="L58" s="26"/>
    </row>
    <row r="59" spans="2:47" s="1" customFormat="1" ht="22.9" hidden="1" customHeight="1">
      <c r="B59" s="26"/>
      <c r="C59" s="101" t="s">
        <v>93</v>
      </c>
      <c r="I59" s="80"/>
      <c r="J59" s="56">
        <f>J85</f>
        <v>0</v>
      </c>
      <c r="L59" s="26"/>
      <c r="AU59" s="12" t="s">
        <v>94</v>
      </c>
    </row>
    <row r="60" spans="2:47" s="7" customFormat="1" ht="24.95" hidden="1" customHeight="1">
      <c r="B60" s="102"/>
      <c r="D60" s="103" t="s">
        <v>95</v>
      </c>
      <c r="E60" s="104"/>
      <c r="F60" s="104"/>
      <c r="G60" s="104"/>
      <c r="H60" s="104"/>
      <c r="I60" s="105"/>
      <c r="J60" s="106">
        <f>J86</f>
        <v>0</v>
      </c>
      <c r="L60" s="102"/>
    </row>
    <row r="61" spans="2:47" s="8" customFormat="1" ht="19.899999999999999" hidden="1" customHeight="1">
      <c r="B61" s="107"/>
      <c r="D61" s="108" t="s">
        <v>96</v>
      </c>
      <c r="E61" s="109"/>
      <c r="F61" s="109"/>
      <c r="G61" s="109"/>
      <c r="H61" s="109"/>
      <c r="I61" s="110"/>
      <c r="J61" s="111">
        <f>J87</f>
        <v>0</v>
      </c>
      <c r="L61" s="107"/>
    </row>
    <row r="62" spans="2:47" s="7" customFormat="1" ht="24.95" hidden="1" customHeight="1">
      <c r="B62" s="102"/>
      <c r="D62" s="103" t="s">
        <v>97</v>
      </c>
      <c r="E62" s="104"/>
      <c r="F62" s="104"/>
      <c r="G62" s="104"/>
      <c r="H62" s="104"/>
      <c r="I62" s="105"/>
      <c r="J62" s="106">
        <f>J110</f>
        <v>0</v>
      </c>
      <c r="L62" s="102"/>
    </row>
    <row r="63" spans="2:47" s="8" customFormat="1" ht="19.899999999999999" hidden="1" customHeight="1">
      <c r="B63" s="107"/>
      <c r="D63" s="108" t="s">
        <v>98</v>
      </c>
      <c r="E63" s="109"/>
      <c r="F63" s="109"/>
      <c r="G63" s="109"/>
      <c r="H63" s="109"/>
      <c r="I63" s="110"/>
      <c r="J63" s="111">
        <f>J111</f>
        <v>0</v>
      </c>
      <c r="L63" s="107"/>
    </row>
    <row r="64" spans="2:47" s="8" customFormat="1" ht="19.899999999999999" hidden="1" customHeight="1">
      <c r="B64" s="107"/>
      <c r="D64" s="108" t="s">
        <v>510</v>
      </c>
      <c r="E64" s="109"/>
      <c r="F64" s="109"/>
      <c r="G64" s="109"/>
      <c r="H64" s="109"/>
      <c r="I64" s="110"/>
      <c r="J64" s="111">
        <f>J132</f>
        <v>0</v>
      </c>
      <c r="L64" s="107"/>
    </row>
    <row r="65" spans="2:12" s="7" customFormat="1" ht="24.95" hidden="1" customHeight="1">
      <c r="B65" s="102"/>
      <c r="D65" s="103" t="s">
        <v>511</v>
      </c>
      <c r="E65" s="104"/>
      <c r="F65" s="104"/>
      <c r="G65" s="104"/>
      <c r="H65" s="104"/>
      <c r="I65" s="105"/>
      <c r="J65" s="106">
        <f>J135</f>
        <v>0</v>
      </c>
      <c r="L65" s="102"/>
    </row>
    <row r="66" spans="2:12" s="1" customFormat="1" ht="21.75" hidden="1" customHeight="1">
      <c r="B66" s="26"/>
      <c r="I66" s="80"/>
      <c r="L66" s="26"/>
    </row>
    <row r="67" spans="2:12" s="1" customFormat="1" ht="6.95" hidden="1" customHeight="1">
      <c r="B67" s="35"/>
      <c r="C67" s="36"/>
      <c r="D67" s="36"/>
      <c r="E67" s="36"/>
      <c r="F67" s="36"/>
      <c r="G67" s="36"/>
      <c r="H67" s="36"/>
      <c r="I67" s="96"/>
      <c r="J67" s="36"/>
      <c r="K67" s="36"/>
      <c r="L67" s="26"/>
    </row>
    <row r="68" spans="2:12" hidden="1"/>
    <row r="69" spans="2:12" hidden="1"/>
    <row r="70" spans="2:12" hidden="1"/>
    <row r="71" spans="2:12" s="1" customFormat="1" ht="6.95" customHeight="1">
      <c r="B71" s="37"/>
      <c r="C71" s="38"/>
      <c r="D71" s="38"/>
      <c r="E71" s="38"/>
      <c r="F71" s="38"/>
      <c r="G71" s="38"/>
      <c r="H71" s="38"/>
      <c r="I71" s="97"/>
      <c r="J71" s="38"/>
      <c r="K71" s="38"/>
      <c r="L71" s="26"/>
    </row>
    <row r="72" spans="2:12" s="1" customFormat="1" ht="24.95" customHeight="1">
      <c r="B72" s="26"/>
      <c r="C72" s="16" t="s">
        <v>100</v>
      </c>
      <c r="I72" s="80"/>
      <c r="L72" s="26"/>
    </row>
    <row r="73" spans="2:12" s="1" customFormat="1" ht="6.95" customHeight="1">
      <c r="B73" s="26"/>
      <c r="I73" s="80"/>
      <c r="L73" s="26"/>
    </row>
    <row r="74" spans="2:12" s="1" customFormat="1" ht="12" customHeight="1">
      <c r="B74" s="26"/>
      <c r="C74" s="21" t="s">
        <v>16</v>
      </c>
      <c r="I74" s="80"/>
      <c r="L74" s="26"/>
    </row>
    <row r="75" spans="2:12" s="1" customFormat="1" ht="16.5" customHeight="1">
      <c r="B75" s="26"/>
      <c r="E75" s="202" t="str">
        <f>E7</f>
        <v>Rozšíření kapacit zázemí ZŠ Šlapanice - pavilon C (kuchyň) - vestavba trafostanice</v>
      </c>
      <c r="F75" s="203"/>
      <c r="G75" s="203"/>
      <c r="H75" s="203"/>
      <c r="I75" s="80"/>
      <c r="L75" s="26"/>
    </row>
    <row r="76" spans="2:12" s="1" customFormat="1" ht="12" customHeight="1">
      <c r="B76" s="26"/>
      <c r="C76" s="21" t="s">
        <v>88</v>
      </c>
      <c r="I76" s="80"/>
      <c r="L76" s="26"/>
    </row>
    <row r="77" spans="2:12" s="1" customFormat="1" ht="16.5" customHeight="1">
      <c r="B77" s="26"/>
      <c r="E77" s="188" t="str">
        <f>E9</f>
        <v>2. - Kabely NN</v>
      </c>
      <c r="F77" s="187"/>
      <c r="G77" s="187"/>
      <c r="H77" s="187"/>
      <c r="I77" s="80"/>
      <c r="L77" s="26"/>
    </row>
    <row r="78" spans="2:12" s="1" customFormat="1" ht="6.95" customHeight="1">
      <c r="B78" s="26"/>
      <c r="I78" s="80"/>
      <c r="L78" s="26"/>
    </row>
    <row r="79" spans="2:12" s="1" customFormat="1" ht="12" customHeight="1">
      <c r="B79" s="26"/>
      <c r="C79" s="21" t="s">
        <v>20</v>
      </c>
      <c r="F79" s="12" t="str">
        <f>F12</f>
        <v>Šlapanice</v>
      </c>
      <c r="I79" s="81" t="s">
        <v>22</v>
      </c>
      <c r="J79" s="42" t="str">
        <f>IF(J12="","",J12)</f>
        <v>4. 2. 2019</v>
      </c>
      <c r="L79" s="26"/>
    </row>
    <row r="80" spans="2:12" s="1" customFormat="1" ht="6.95" customHeight="1">
      <c r="B80" s="26"/>
      <c r="I80" s="80"/>
      <c r="L80" s="26"/>
    </row>
    <row r="81" spans="2:65" s="1" customFormat="1" ht="13.7" customHeight="1">
      <c r="B81" s="26"/>
      <c r="C81" s="21" t="s">
        <v>24</v>
      </c>
      <c r="F81" s="12" t="str">
        <f>E15</f>
        <v>MěÚ Šlapanice</v>
      </c>
      <c r="I81" s="81" t="s">
        <v>30</v>
      </c>
      <c r="J81" s="24" t="str">
        <f>E21</f>
        <v>Puttner, s.r.o.</v>
      </c>
      <c r="L81" s="26"/>
    </row>
    <row r="82" spans="2:65" s="1" customFormat="1" ht="13.7" customHeight="1">
      <c r="B82" s="26"/>
      <c r="C82" s="21" t="s">
        <v>28</v>
      </c>
      <c r="F82" s="12" t="str">
        <f>IF(E18="","",E18)</f>
        <v>Vyplň údaj</v>
      </c>
      <c r="I82" s="81" t="s">
        <v>33</v>
      </c>
      <c r="J82" s="24" t="str">
        <f>E24</f>
        <v>Puttner, s.r.o.</v>
      </c>
      <c r="L82" s="26"/>
    </row>
    <row r="83" spans="2:65" s="1" customFormat="1" ht="10.35" customHeight="1">
      <c r="B83" s="26"/>
      <c r="I83" s="80"/>
      <c r="L83" s="26"/>
    </row>
    <row r="84" spans="2:65" s="9" customFormat="1" ht="29.25" customHeight="1">
      <c r="B84" s="112"/>
      <c r="C84" s="113" t="s">
        <v>101</v>
      </c>
      <c r="D84" s="114" t="s">
        <v>54</v>
      </c>
      <c r="E84" s="114" t="s">
        <v>50</v>
      </c>
      <c r="F84" s="114" t="s">
        <v>51</v>
      </c>
      <c r="G84" s="114" t="s">
        <v>102</v>
      </c>
      <c r="H84" s="114" t="s">
        <v>103</v>
      </c>
      <c r="I84" s="115" t="s">
        <v>104</v>
      </c>
      <c r="J84" s="116" t="s">
        <v>92</v>
      </c>
      <c r="K84" s="117" t="s">
        <v>105</v>
      </c>
      <c r="L84" s="112"/>
      <c r="M84" s="49" t="s">
        <v>1</v>
      </c>
      <c r="N84" s="50" t="s">
        <v>39</v>
      </c>
      <c r="O84" s="50" t="s">
        <v>106</v>
      </c>
      <c r="P84" s="50" t="s">
        <v>107</v>
      </c>
      <c r="Q84" s="50" t="s">
        <v>108</v>
      </c>
      <c r="R84" s="50" t="s">
        <v>109</v>
      </c>
      <c r="S84" s="50" t="s">
        <v>110</v>
      </c>
      <c r="T84" s="51" t="s">
        <v>111</v>
      </c>
    </row>
    <row r="85" spans="2:65" s="1" customFormat="1" ht="22.9" customHeight="1">
      <c r="B85" s="26"/>
      <c r="C85" s="54" t="s">
        <v>112</v>
      </c>
      <c r="I85" s="80"/>
      <c r="J85" s="118">
        <f>BK85</f>
        <v>0</v>
      </c>
      <c r="L85" s="26"/>
      <c r="M85" s="52"/>
      <c r="N85" s="43"/>
      <c r="O85" s="43"/>
      <c r="P85" s="119">
        <f>P86+P110+P135</f>
        <v>0</v>
      </c>
      <c r="Q85" s="43"/>
      <c r="R85" s="119">
        <f>R86+R110+R135</f>
        <v>0.64566999999999997</v>
      </c>
      <c r="S85" s="43"/>
      <c r="T85" s="120">
        <f>T86+T110+T135</f>
        <v>0</v>
      </c>
      <c r="AT85" s="12" t="s">
        <v>68</v>
      </c>
      <c r="AU85" s="12" t="s">
        <v>94</v>
      </c>
      <c r="BK85" s="121">
        <f>BK86+BK110+BK135</f>
        <v>0</v>
      </c>
    </row>
    <row r="86" spans="2:65" s="10" customFormat="1" ht="25.9" customHeight="1">
      <c r="B86" s="122"/>
      <c r="D86" s="123" t="s">
        <v>68</v>
      </c>
      <c r="E86" s="124" t="s">
        <v>113</v>
      </c>
      <c r="F86" s="124" t="s">
        <v>114</v>
      </c>
      <c r="I86" s="125"/>
      <c r="J86" s="126">
        <f>BK86</f>
        <v>0</v>
      </c>
      <c r="L86" s="122"/>
      <c r="M86" s="127"/>
      <c r="N86" s="128"/>
      <c r="O86" s="128"/>
      <c r="P86" s="129">
        <f>P87</f>
        <v>0</v>
      </c>
      <c r="Q86" s="128"/>
      <c r="R86" s="129">
        <f>R87</f>
        <v>0.64549999999999996</v>
      </c>
      <c r="S86" s="128"/>
      <c r="T86" s="130">
        <f>T87</f>
        <v>0</v>
      </c>
      <c r="AR86" s="123" t="s">
        <v>79</v>
      </c>
      <c r="AT86" s="131" t="s">
        <v>68</v>
      </c>
      <c r="AU86" s="131" t="s">
        <v>69</v>
      </c>
      <c r="AY86" s="123" t="s">
        <v>115</v>
      </c>
      <c r="BK86" s="132">
        <f>BK87</f>
        <v>0</v>
      </c>
    </row>
    <row r="87" spans="2:65" s="10" customFormat="1" ht="22.9" customHeight="1">
      <c r="B87" s="122"/>
      <c r="D87" s="123" t="s">
        <v>68</v>
      </c>
      <c r="E87" s="133" t="s">
        <v>116</v>
      </c>
      <c r="F87" s="133" t="s">
        <v>117</v>
      </c>
      <c r="I87" s="125"/>
      <c r="J87" s="134">
        <f>BK87</f>
        <v>0</v>
      </c>
      <c r="L87" s="122"/>
      <c r="M87" s="127"/>
      <c r="N87" s="128"/>
      <c r="O87" s="128"/>
      <c r="P87" s="129">
        <f>SUM(P88:P109)</f>
        <v>0</v>
      </c>
      <c r="Q87" s="128"/>
      <c r="R87" s="129">
        <f>SUM(R88:R109)</f>
        <v>0.64549999999999996</v>
      </c>
      <c r="S87" s="128"/>
      <c r="T87" s="130">
        <f>SUM(T88:T109)</f>
        <v>0</v>
      </c>
      <c r="AR87" s="123" t="s">
        <v>79</v>
      </c>
      <c r="AT87" s="131" t="s">
        <v>68</v>
      </c>
      <c r="AU87" s="131" t="s">
        <v>77</v>
      </c>
      <c r="AY87" s="123" t="s">
        <v>115</v>
      </c>
      <c r="BK87" s="132">
        <f>SUM(BK88:BK109)</f>
        <v>0</v>
      </c>
    </row>
    <row r="88" spans="2:65" s="1" customFormat="1" ht="16.5" customHeight="1">
      <c r="B88" s="135"/>
      <c r="C88" s="152" t="s">
        <v>77</v>
      </c>
      <c r="D88" s="152" t="s">
        <v>137</v>
      </c>
      <c r="E88" s="153" t="s">
        <v>512</v>
      </c>
      <c r="F88" s="154" t="s">
        <v>513</v>
      </c>
      <c r="G88" s="155" t="s">
        <v>121</v>
      </c>
      <c r="H88" s="156">
        <v>25</v>
      </c>
      <c r="I88" s="157"/>
      <c r="J88" s="158">
        <f>ROUND(I88*H88,2)</f>
        <v>0</v>
      </c>
      <c r="K88" s="154" t="s">
        <v>242</v>
      </c>
      <c r="L88" s="26"/>
      <c r="M88" s="159" t="s">
        <v>1</v>
      </c>
      <c r="N88" s="160" t="s">
        <v>40</v>
      </c>
      <c r="O88" s="45"/>
      <c r="P88" s="146">
        <f>O88*H88</f>
        <v>0</v>
      </c>
      <c r="Q88" s="146">
        <v>0</v>
      </c>
      <c r="R88" s="146">
        <f>Q88*H88</f>
        <v>0</v>
      </c>
      <c r="S88" s="146">
        <v>0</v>
      </c>
      <c r="T88" s="147">
        <f>S88*H88</f>
        <v>0</v>
      </c>
      <c r="AR88" s="12" t="s">
        <v>124</v>
      </c>
      <c r="AT88" s="12" t="s">
        <v>137</v>
      </c>
      <c r="AU88" s="12" t="s">
        <v>79</v>
      </c>
      <c r="AY88" s="12" t="s">
        <v>115</v>
      </c>
      <c r="BE88" s="148">
        <f>IF(N88="základní",J88,0)</f>
        <v>0</v>
      </c>
      <c r="BF88" s="148">
        <f>IF(N88="snížená",J88,0)</f>
        <v>0</v>
      </c>
      <c r="BG88" s="148">
        <f>IF(N88="zákl. přenesená",J88,0)</f>
        <v>0</v>
      </c>
      <c r="BH88" s="148">
        <f>IF(N88="sníž. přenesená",J88,0)</f>
        <v>0</v>
      </c>
      <c r="BI88" s="148">
        <f>IF(N88="nulová",J88,0)</f>
        <v>0</v>
      </c>
      <c r="BJ88" s="12" t="s">
        <v>77</v>
      </c>
      <c r="BK88" s="148">
        <f>ROUND(I88*H88,2)</f>
        <v>0</v>
      </c>
      <c r="BL88" s="12" t="s">
        <v>124</v>
      </c>
      <c r="BM88" s="12" t="s">
        <v>514</v>
      </c>
    </row>
    <row r="89" spans="2:65" s="1" customFormat="1">
      <c r="B89" s="26"/>
      <c r="D89" s="149" t="s">
        <v>126</v>
      </c>
      <c r="F89" s="150" t="s">
        <v>515</v>
      </c>
      <c r="I89" s="80"/>
      <c r="L89" s="26"/>
      <c r="M89" s="151"/>
      <c r="N89" s="45"/>
      <c r="O89" s="45"/>
      <c r="P89" s="45"/>
      <c r="Q89" s="45"/>
      <c r="R89" s="45"/>
      <c r="S89" s="45"/>
      <c r="T89" s="46"/>
      <c r="AT89" s="12" t="s">
        <v>126</v>
      </c>
      <c r="AU89" s="12" t="s">
        <v>79</v>
      </c>
    </row>
    <row r="90" spans="2:65" s="1" customFormat="1" ht="16.5" customHeight="1">
      <c r="B90" s="135"/>
      <c r="C90" s="152" t="s">
        <v>79</v>
      </c>
      <c r="D90" s="152" t="s">
        <v>137</v>
      </c>
      <c r="E90" s="153" t="s">
        <v>516</v>
      </c>
      <c r="F90" s="154" t="s">
        <v>517</v>
      </c>
      <c r="G90" s="155" t="s">
        <v>121</v>
      </c>
      <c r="H90" s="156">
        <v>35</v>
      </c>
      <c r="I90" s="157"/>
      <c r="J90" s="158">
        <f>ROUND(I90*H90,2)</f>
        <v>0</v>
      </c>
      <c r="K90" s="154" t="s">
        <v>1</v>
      </c>
      <c r="L90" s="26"/>
      <c r="M90" s="159" t="s">
        <v>1</v>
      </c>
      <c r="N90" s="160" t="s">
        <v>40</v>
      </c>
      <c r="O90" s="45"/>
      <c r="P90" s="146">
        <f>O90*H90</f>
        <v>0</v>
      </c>
      <c r="Q90" s="146">
        <v>0</v>
      </c>
      <c r="R90" s="146">
        <f>Q90*H90</f>
        <v>0</v>
      </c>
      <c r="S90" s="146">
        <v>0</v>
      </c>
      <c r="T90" s="147">
        <f>S90*H90</f>
        <v>0</v>
      </c>
      <c r="AR90" s="12" t="s">
        <v>124</v>
      </c>
      <c r="AT90" s="12" t="s">
        <v>137</v>
      </c>
      <c r="AU90" s="12" t="s">
        <v>79</v>
      </c>
      <c r="AY90" s="12" t="s">
        <v>115</v>
      </c>
      <c r="BE90" s="148">
        <f>IF(N90="základní",J90,0)</f>
        <v>0</v>
      </c>
      <c r="BF90" s="148">
        <f>IF(N90="snížená",J90,0)</f>
        <v>0</v>
      </c>
      <c r="BG90" s="148">
        <f>IF(N90="zákl. přenesená",J90,0)</f>
        <v>0</v>
      </c>
      <c r="BH90" s="148">
        <f>IF(N90="sníž. přenesená",J90,0)</f>
        <v>0</v>
      </c>
      <c r="BI90" s="148">
        <f>IF(N90="nulová",J90,0)</f>
        <v>0</v>
      </c>
      <c r="BJ90" s="12" t="s">
        <v>77</v>
      </c>
      <c r="BK90" s="148">
        <f>ROUND(I90*H90,2)</f>
        <v>0</v>
      </c>
      <c r="BL90" s="12" t="s">
        <v>124</v>
      </c>
      <c r="BM90" s="12" t="s">
        <v>518</v>
      </c>
    </row>
    <row r="91" spans="2:65" s="1" customFormat="1">
      <c r="B91" s="26"/>
      <c r="D91" s="149" t="s">
        <v>126</v>
      </c>
      <c r="F91" s="150" t="s">
        <v>519</v>
      </c>
      <c r="I91" s="80"/>
      <c r="L91" s="26"/>
      <c r="M91" s="151"/>
      <c r="N91" s="45"/>
      <c r="O91" s="45"/>
      <c r="P91" s="45"/>
      <c r="Q91" s="45"/>
      <c r="R91" s="45"/>
      <c r="S91" s="45"/>
      <c r="T91" s="46"/>
      <c r="AT91" s="12" t="s">
        <v>126</v>
      </c>
      <c r="AU91" s="12" t="s">
        <v>79</v>
      </c>
    </row>
    <row r="92" spans="2:65" s="1" customFormat="1" ht="16.5" customHeight="1">
      <c r="B92" s="135"/>
      <c r="C92" s="152" t="s">
        <v>130</v>
      </c>
      <c r="D92" s="152" t="s">
        <v>137</v>
      </c>
      <c r="E92" s="153" t="s">
        <v>520</v>
      </c>
      <c r="F92" s="154" t="s">
        <v>521</v>
      </c>
      <c r="G92" s="155" t="s">
        <v>121</v>
      </c>
      <c r="H92" s="156">
        <v>35</v>
      </c>
      <c r="I92" s="157"/>
      <c r="J92" s="158">
        <f>ROUND(I92*H92,2)</f>
        <v>0</v>
      </c>
      <c r="K92" s="154" t="s">
        <v>242</v>
      </c>
      <c r="L92" s="26"/>
      <c r="M92" s="159" t="s">
        <v>1</v>
      </c>
      <c r="N92" s="160" t="s">
        <v>40</v>
      </c>
      <c r="O92" s="45"/>
      <c r="P92" s="146">
        <f>O92*H92</f>
        <v>0</v>
      </c>
      <c r="Q92" s="146">
        <v>0</v>
      </c>
      <c r="R92" s="146">
        <f>Q92*H92</f>
        <v>0</v>
      </c>
      <c r="S92" s="146">
        <v>0</v>
      </c>
      <c r="T92" s="147">
        <f>S92*H92</f>
        <v>0</v>
      </c>
      <c r="AR92" s="12" t="s">
        <v>124</v>
      </c>
      <c r="AT92" s="12" t="s">
        <v>137</v>
      </c>
      <c r="AU92" s="12" t="s">
        <v>79</v>
      </c>
      <c r="AY92" s="12" t="s">
        <v>115</v>
      </c>
      <c r="BE92" s="148">
        <f>IF(N92="základní",J92,0)</f>
        <v>0</v>
      </c>
      <c r="BF92" s="148">
        <f>IF(N92="snížená",J92,0)</f>
        <v>0</v>
      </c>
      <c r="BG92" s="148">
        <f>IF(N92="zákl. přenesená",J92,0)</f>
        <v>0</v>
      </c>
      <c r="BH92" s="148">
        <f>IF(N92="sníž. přenesená",J92,0)</f>
        <v>0</v>
      </c>
      <c r="BI92" s="148">
        <f>IF(N92="nulová",J92,0)</f>
        <v>0</v>
      </c>
      <c r="BJ92" s="12" t="s">
        <v>77</v>
      </c>
      <c r="BK92" s="148">
        <f>ROUND(I92*H92,2)</f>
        <v>0</v>
      </c>
      <c r="BL92" s="12" t="s">
        <v>124</v>
      </c>
      <c r="BM92" s="12" t="s">
        <v>522</v>
      </c>
    </row>
    <row r="93" spans="2:65" s="1" customFormat="1" ht="19.5">
      <c r="B93" s="26"/>
      <c r="D93" s="149" t="s">
        <v>126</v>
      </c>
      <c r="F93" s="150" t="s">
        <v>523</v>
      </c>
      <c r="I93" s="80"/>
      <c r="L93" s="26"/>
      <c r="M93" s="151"/>
      <c r="N93" s="45"/>
      <c r="O93" s="45"/>
      <c r="P93" s="45"/>
      <c r="Q93" s="45"/>
      <c r="R93" s="45"/>
      <c r="S93" s="45"/>
      <c r="T93" s="46"/>
      <c r="AT93" s="12" t="s">
        <v>126</v>
      </c>
      <c r="AU93" s="12" t="s">
        <v>79</v>
      </c>
    </row>
    <row r="94" spans="2:65" s="1" customFormat="1" ht="16.5" customHeight="1">
      <c r="B94" s="135"/>
      <c r="C94" s="136" t="s">
        <v>136</v>
      </c>
      <c r="D94" s="136" t="s">
        <v>118</v>
      </c>
      <c r="E94" s="137" t="s">
        <v>524</v>
      </c>
      <c r="F94" s="138" t="s">
        <v>525</v>
      </c>
      <c r="G94" s="139" t="s">
        <v>121</v>
      </c>
      <c r="H94" s="140">
        <v>35</v>
      </c>
      <c r="I94" s="141"/>
      <c r="J94" s="142">
        <f>ROUND(I94*H94,2)</f>
        <v>0</v>
      </c>
      <c r="K94" s="138" t="s">
        <v>1</v>
      </c>
      <c r="L94" s="143"/>
      <c r="M94" s="144" t="s">
        <v>1</v>
      </c>
      <c r="N94" s="145" t="s">
        <v>40</v>
      </c>
      <c r="O94" s="45"/>
      <c r="P94" s="146">
        <f>O94*H94</f>
        <v>0</v>
      </c>
      <c r="Q94" s="146">
        <v>4.5399999999999998E-3</v>
      </c>
      <c r="R94" s="146">
        <f>Q94*H94</f>
        <v>0.15889999999999999</v>
      </c>
      <c r="S94" s="146">
        <v>0</v>
      </c>
      <c r="T94" s="147">
        <f>S94*H94</f>
        <v>0</v>
      </c>
      <c r="AR94" s="12" t="s">
        <v>123</v>
      </c>
      <c r="AT94" s="12" t="s">
        <v>118</v>
      </c>
      <c r="AU94" s="12" t="s">
        <v>79</v>
      </c>
      <c r="AY94" s="12" t="s">
        <v>115</v>
      </c>
      <c r="BE94" s="148">
        <f>IF(N94="základní",J94,0)</f>
        <v>0</v>
      </c>
      <c r="BF94" s="148">
        <f>IF(N94="snížená",J94,0)</f>
        <v>0</v>
      </c>
      <c r="BG94" s="148">
        <f>IF(N94="zákl. přenesená",J94,0)</f>
        <v>0</v>
      </c>
      <c r="BH94" s="148">
        <f>IF(N94="sníž. přenesená",J94,0)</f>
        <v>0</v>
      </c>
      <c r="BI94" s="148">
        <f>IF(N94="nulová",J94,0)</f>
        <v>0</v>
      </c>
      <c r="BJ94" s="12" t="s">
        <v>77</v>
      </c>
      <c r="BK94" s="148">
        <f>ROUND(I94*H94,2)</f>
        <v>0</v>
      </c>
      <c r="BL94" s="12" t="s">
        <v>124</v>
      </c>
      <c r="BM94" s="12" t="s">
        <v>526</v>
      </c>
    </row>
    <row r="95" spans="2:65" s="1" customFormat="1">
      <c r="B95" s="26"/>
      <c r="D95" s="149" t="s">
        <v>126</v>
      </c>
      <c r="F95" s="150" t="s">
        <v>525</v>
      </c>
      <c r="I95" s="80"/>
      <c r="L95" s="26"/>
      <c r="M95" s="151"/>
      <c r="N95" s="45"/>
      <c r="O95" s="45"/>
      <c r="P95" s="45"/>
      <c r="Q95" s="45"/>
      <c r="R95" s="45"/>
      <c r="S95" s="45"/>
      <c r="T95" s="46"/>
      <c r="AT95" s="12" t="s">
        <v>126</v>
      </c>
      <c r="AU95" s="12" t="s">
        <v>79</v>
      </c>
    </row>
    <row r="96" spans="2:65" s="1" customFormat="1" ht="16.5" customHeight="1">
      <c r="B96" s="135"/>
      <c r="C96" s="152" t="s">
        <v>142</v>
      </c>
      <c r="D96" s="152" t="s">
        <v>137</v>
      </c>
      <c r="E96" s="153" t="s">
        <v>527</v>
      </c>
      <c r="F96" s="154" t="s">
        <v>528</v>
      </c>
      <c r="G96" s="155" t="s">
        <v>121</v>
      </c>
      <c r="H96" s="156">
        <v>66</v>
      </c>
      <c r="I96" s="157"/>
      <c r="J96" s="158">
        <f>ROUND(I96*H96,2)</f>
        <v>0</v>
      </c>
      <c r="K96" s="154" t="s">
        <v>242</v>
      </c>
      <c r="L96" s="26"/>
      <c r="M96" s="159" t="s">
        <v>1</v>
      </c>
      <c r="N96" s="160" t="s">
        <v>40</v>
      </c>
      <c r="O96" s="45"/>
      <c r="P96" s="146">
        <f>O96*H96</f>
        <v>0</v>
      </c>
      <c r="Q96" s="146">
        <v>0</v>
      </c>
      <c r="R96" s="146">
        <f>Q96*H96</f>
        <v>0</v>
      </c>
      <c r="S96" s="146">
        <v>0</v>
      </c>
      <c r="T96" s="147">
        <f>S96*H96</f>
        <v>0</v>
      </c>
      <c r="AR96" s="12" t="s">
        <v>124</v>
      </c>
      <c r="AT96" s="12" t="s">
        <v>137</v>
      </c>
      <c r="AU96" s="12" t="s">
        <v>79</v>
      </c>
      <c r="AY96" s="12" t="s">
        <v>115</v>
      </c>
      <c r="BE96" s="148">
        <f>IF(N96="základní",J96,0)</f>
        <v>0</v>
      </c>
      <c r="BF96" s="148">
        <f>IF(N96="snížená",J96,0)</f>
        <v>0</v>
      </c>
      <c r="BG96" s="148">
        <f>IF(N96="zákl. přenesená",J96,0)</f>
        <v>0</v>
      </c>
      <c r="BH96" s="148">
        <f>IF(N96="sníž. přenesená",J96,0)</f>
        <v>0</v>
      </c>
      <c r="BI96" s="148">
        <f>IF(N96="nulová",J96,0)</f>
        <v>0</v>
      </c>
      <c r="BJ96" s="12" t="s">
        <v>77</v>
      </c>
      <c r="BK96" s="148">
        <f>ROUND(I96*H96,2)</f>
        <v>0</v>
      </c>
      <c r="BL96" s="12" t="s">
        <v>124</v>
      </c>
      <c r="BM96" s="12" t="s">
        <v>529</v>
      </c>
    </row>
    <row r="97" spans="2:65" s="1" customFormat="1" ht="19.5">
      <c r="B97" s="26"/>
      <c r="D97" s="149" t="s">
        <v>126</v>
      </c>
      <c r="F97" s="150" t="s">
        <v>530</v>
      </c>
      <c r="I97" s="80"/>
      <c r="L97" s="26"/>
      <c r="M97" s="151"/>
      <c r="N97" s="45"/>
      <c r="O97" s="45"/>
      <c r="P97" s="45"/>
      <c r="Q97" s="45"/>
      <c r="R97" s="45"/>
      <c r="S97" s="45"/>
      <c r="T97" s="46"/>
      <c r="AT97" s="12" t="s">
        <v>126</v>
      </c>
      <c r="AU97" s="12" t="s">
        <v>79</v>
      </c>
    </row>
    <row r="98" spans="2:65" s="1" customFormat="1" ht="16.5" customHeight="1">
      <c r="B98" s="135"/>
      <c r="C98" s="136" t="s">
        <v>147</v>
      </c>
      <c r="D98" s="136" t="s">
        <v>118</v>
      </c>
      <c r="E98" s="137" t="s">
        <v>531</v>
      </c>
      <c r="F98" s="138" t="s">
        <v>532</v>
      </c>
      <c r="G98" s="139" t="s">
        <v>121</v>
      </c>
      <c r="H98" s="140">
        <v>66</v>
      </c>
      <c r="I98" s="141"/>
      <c r="J98" s="142">
        <f>ROUND(I98*H98,2)</f>
        <v>0</v>
      </c>
      <c r="K98" s="138" t="s">
        <v>242</v>
      </c>
      <c r="L98" s="143"/>
      <c r="M98" s="144" t="s">
        <v>1</v>
      </c>
      <c r="N98" s="145" t="s">
        <v>40</v>
      </c>
      <c r="O98" s="45"/>
      <c r="P98" s="146">
        <f>O98*H98</f>
        <v>0</v>
      </c>
      <c r="Q98" s="146">
        <v>7.2500000000000004E-3</v>
      </c>
      <c r="R98" s="146">
        <f>Q98*H98</f>
        <v>0.47850000000000004</v>
      </c>
      <c r="S98" s="146">
        <v>0</v>
      </c>
      <c r="T98" s="147">
        <f>S98*H98</f>
        <v>0</v>
      </c>
      <c r="AR98" s="12" t="s">
        <v>123</v>
      </c>
      <c r="AT98" s="12" t="s">
        <v>118</v>
      </c>
      <c r="AU98" s="12" t="s">
        <v>79</v>
      </c>
      <c r="AY98" s="12" t="s">
        <v>115</v>
      </c>
      <c r="BE98" s="148">
        <f>IF(N98="základní",J98,0)</f>
        <v>0</v>
      </c>
      <c r="BF98" s="148">
        <f>IF(N98="snížená",J98,0)</f>
        <v>0</v>
      </c>
      <c r="BG98" s="148">
        <f>IF(N98="zákl. přenesená",J98,0)</f>
        <v>0</v>
      </c>
      <c r="BH98" s="148">
        <f>IF(N98="sníž. přenesená",J98,0)</f>
        <v>0</v>
      </c>
      <c r="BI98" s="148">
        <f>IF(N98="nulová",J98,0)</f>
        <v>0</v>
      </c>
      <c r="BJ98" s="12" t="s">
        <v>77</v>
      </c>
      <c r="BK98" s="148">
        <f>ROUND(I98*H98,2)</f>
        <v>0</v>
      </c>
      <c r="BL98" s="12" t="s">
        <v>124</v>
      </c>
      <c r="BM98" s="12" t="s">
        <v>533</v>
      </c>
    </row>
    <row r="99" spans="2:65" s="1" customFormat="1">
      <c r="B99" s="26"/>
      <c r="D99" s="149" t="s">
        <v>126</v>
      </c>
      <c r="F99" s="150" t="s">
        <v>532</v>
      </c>
      <c r="I99" s="80"/>
      <c r="L99" s="26"/>
      <c r="M99" s="151"/>
      <c r="N99" s="45"/>
      <c r="O99" s="45"/>
      <c r="P99" s="45"/>
      <c r="Q99" s="45"/>
      <c r="R99" s="45"/>
      <c r="S99" s="45"/>
      <c r="T99" s="46"/>
      <c r="AT99" s="12" t="s">
        <v>126</v>
      </c>
      <c r="AU99" s="12" t="s">
        <v>79</v>
      </c>
    </row>
    <row r="100" spans="2:65" s="1" customFormat="1" ht="16.5" customHeight="1">
      <c r="B100" s="135"/>
      <c r="C100" s="152" t="s">
        <v>150</v>
      </c>
      <c r="D100" s="152" t="s">
        <v>137</v>
      </c>
      <c r="E100" s="153" t="s">
        <v>534</v>
      </c>
      <c r="F100" s="154" t="s">
        <v>535</v>
      </c>
      <c r="G100" s="155" t="s">
        <v>133</v>
      </c>
      <c r="H100" s="156">
        <v>1</v>
      </c>
      <c r="I100" s="157"/>
      <c r="J100" s="158">
        <f>ROUND(I100*H100,2)</f>
        <v>0</v>
      </c>
      <c r="K100" s="154" t="s">
        <v>242</v>
      </c>
      <c r="L100" s="26"/>
      <c r="M100" s="159" t="s">
        <v>1</v>
      </c>
      <c r="N100" s="160" t="s">
        <v>40</v>
      </c>
      <c r="O100" s="45"/>
      <c r="P100" s="146">
        <f>O100*H100</f>
        <v>0</v>
      </c>
      <c r="Q100" s="146">
        <v>0</v>
      </c>
      <c r="R100" s="146">
        <f>Q100*H100</f>
        <v>0</v>
      </c>
      <c r="S100" s="146">
        <v>0</v>
      </c>
      <c r="T100" s="147">
        <f>S100*H100</f>
        <v>0</v>
      </c>
      <c r="AR100" s="12" t="s">
        <v>124</v>
      </c>
      <c r="AT100" s="12" t="s">
        <v>137</v>
      </c>
      <c r="AU100" s="12" t="s">
        <v>79</v>
      </c>
      <c r="AY100" s="12" t="s">
        <v>115</v>
      </c>
      <c r="BE100" s="148">
        <f>IF(N100="základní",J100,0)</f>
        <v>0</v>
      </c>
      <c r="BF100" s="148">
        <f>IF(N100="snížená",J100,0)</f>
        <v>0</v>
      </c>
      <c r="BG100" s="148">
        <f>IF(N100="zákl. přenesená",J100,0)</f>
        <v>0</v>
      </c>
      <c r="BH100" s="148">
        <f>IF(N100="sníž. přenesená",J100,0)</f>
        <v>0</v>
      </c>
      <c r="BI100" s="148">
        <f>IF(N100="nulová",J100,0)</f>
        <v>0</v>
      </c>
      <c r="BJ100" s="12" t="s">
        <v>77</v>
      </c>
      <c r="BK100" s="148">
        <f>ROUND(I100*H100,2)</f>
        <v>0</v>
      </c>
      <c r="BL100" s="12" t="s">
        <v>124</v>
      </c>
      <c r="BM100" s="12" t="s">
        <v>536</v>
      </c>
    </row>
    <row r="101" spans="2:65" s="1" customFormat="1">
      <c r="B101" s="26"/>
      <c r="D101" s="149" t="s">
        <v>126</v>
      </c>
      <c r="F101" s="150" t="s">
        <v>537</v>
      </c>
      <c r="I101" s="80"/>
      <c r="L101" s="26"/>
      <c r="M101" s="151"/>
      <c r="N101" s="45"/>
      <c r="O101" s="45"/>
      <c r="P101" s="45"/>
      <c r="Q101" s="45"/>
      <c r="R101" s="45"/>
      <c r="S101" s="45"/>
      <c r="T101" s="46"/>
      <c r="AT101" s="12" t="s">
        <v>126</v>
      </c>
      <c r="AU101" s="12" t="s">
        <v>79</v>
      </c>
    </row>
    <row r="102" spans="2:65" s="1" customFormat="1" ht="16.5" customHeight="1">
      <c r="B102" s="135"/>
      <c r="C102" s="152" t="s">
        <v>155</v>
      </c>
      <c r="D102" s="152" t="s">
        <v>137</v>
      </c>
      <c r="E102" s="153" t="s">
        <v>538</v>
      </c>
      <c r="F102" s="154" t="s">
        <v>539</v>
      </c>
      <c r="G102" s="155" t="s">
        <v>133</v>
      </c>
      <c r="H102" s="156">
        <v>1</v>
      </c>
      <c r="I102" s="157"/>
      <c r="J102" s="158">
        <f>ROUND(I102*H102,2)</f>
        <v>0</v>
      </c>
      <c r="K102" s="154" t="s">
        <v>242</v>
      </c>
      <c r="L102" s="26"/>
      <c r="M102" s="159" t="s">
        <v>1</v>
      </c>
      <c r="N102" s="160" t="s">
        <v>40</v>
      </c>
      <c r="O102" s="45"/>
      <c r="P102" s="146">
        <f>O102*H102</f>
        <v>0</v>
      </c>
      <c r="Q102" s="146">
        <v>0</v>
      </c>
      <c r="R102" s="146">
        <f>Q102*H102</f>
        <v>0</v>
      </c>
      <c r="S102" s="146">
        <v>0</v>
      </c>
      <c r="T102" s="147">
        <f>S102*H102</f>
        <v>0</v>
      </c>
      <c r="AR102" s="12" t="s">
        <v>124</v>
      </c>
      <c r="AT102" s="12" t="s">
        <v>137</v>
      </c>
      <c r="AU102" s="12" t="s">
        <v>79</v>
      </c>
      <c r="AY102" s="12" t="s">
        <v>115</v>
      </c>
      <c r="BE102" s="148">
        <f>IF(N102="základní",J102,0)</f>
        <v>0</v>
      </c>
      <c r="BF102" s="148">
        <f>IF(N102="snížená",J102,0)</f>
        <v>0</v>
      </c>
      <c r="BG102" s="148">
        <f>IF(N102="zákl. přenesená",J102,0)</f>
        <v>0</v>
      </c>
      <c r="BH102" s="148">
        <f>IF(N102="sníž. přenesená",J102,0)</f>
        <v>0</v>
      </c>
      <c r="BI102" s="148">
        <f>IF(N102="nulová",J102,0)</f>
        <v>0</v>
      </c>
      <c r="BJ102" s="12" t="s">
        <v>77</v>
      </c>
      <c r="BK102" s="148">
        <f>ROUND(I102*H102,2)</f>
        <v>0</v>
      </c>
      <c r="BL102" s="12" t="s">
        <v>124</v>
      </c>
      <c r="BM102" s="12" t="s">
        <v>540</v>
      </c>
    </row>
    <row r="103" spans="2:65" s="1" customFormat="1">
      <c r="B103" s="26"/>
      <c r="D103" s="149" t="s">
        <v>126</v>
      </c>
      <c r="F103" s="150" t="s">
        <v>541</v>
      </c>
      <c r="I103" s="80"/>
      <c r="L103" s="26"/>
      <c r="M103" s="151"/>
      <c r="N103" s="45"/>
      <c r="O103" s="45"/>
      <c r="P103" s="45"/>
      <c r="Q103" s="45"/>
      <c r="R103" s="45"/>
      <c r="S103" s="45"/>
      <c r="T103" s="46"/>
      <c r="AT103" s="12" t="s">
        <v>126</v>
      </c>
      <c r="AU103" s="12" t="s">
        <v>79</v>
      </c>
    </row>
    <row r="104" spans="2:65" s="1" customFormat="1" ht="16.5" customHeight="1">
      <c r="B104" s="135"/>
      <c r="C104" s="152" t="s">
        <v>160</v>
      </c>
      <c r="D104" s="152" t="s">
        <v>137</v>
      </c>
      <c r="E104" s="153" t="s">
        <v>542</v>
      </c>
      <c r="F104" s="154" t="s">
        <v>543</v>
      </c>
      <c r="G104" s="155" t="s">
        <v>133</v>
      </c>
      <c r="H104" s="156">
        <v>4</v>
      </c>
      <c r="I104" s="157"/>
      <c r="J104" s="158">
        <f>ROUND(I104*H104,2)</f>
        <v>0</v>
      </c>
      <c r="K104" s="154" t="s">
        <v>242</v>
      </c>
      <c r="L104" s="26"/>
      <c r="M104" s="159" t="s">
        <v>1</v>
      </c>
      <c r="N104" s="160" t="s">
        <v>40</v>
      </c>
      <c r="O104" s="45"/>
      <c r="P104" s="146">
        <f>O104*H104</f>
        <v>0</v>
      </c>
      <c r="Q104" s="146">
        <v>0</v>
      </c>
      <c r="R104" s="146">
        <f>Q104*H104</f>
        <v>0</v>
      </c>
      <c r="S104" s="146">
        <v>0</v>
      </c>
      <c r="T104" s="147">
        <f>S104*H104</f>
        <v>0</v>
      </c>
      <c r="AR104" s="12" t="s">
        <v>124</v>
      </c>
      <c r="AT104" s="12" t="s">
        <v>137</v>
      </c>
      <c r="AU104" s="12" t="s">
        <v>79</v>
      </c>
      <c r="AY104" s="12" t="s">
        <v>115</v>
      </c>
      <c r="BE104" s="148">
        <f>IF(N104="základní",J104,0)</f>
        <v>0</v>
      </c>
      <c r="BF104" s="148">
        <f>IF(N104="snížená",J104,0)</f>
        <v>0</v>
      </c>
      <c r="BG104" s="148">
        <f>IF(N104="zákl. přenesená",J104,0)</f>
        <v>0</v>
      </c>
      <c r="BH104" s="148">
        <f>IF(N104="sníž. přenesená",J104,0)</f>
        <v>0</v>
      </c>
      <c r="BI104" s="148">
        <f>IF(N104="nulová",J104,0)</f>
        <v>0</v>
      </c>
      <c r="BJ104" s="12" t="s">
        <v>77</v>
      </c>
      <c r="BK104" s="148">
        <f>ROUND(I104*H104,2)</f>
        <v>0</v>
      </c>
      <c r="BL104" s="12" t="s">
        <v>124</v>
      </c>
      <c r="BM104" s="12" t="s">
        <v>544</v>
      </c>
    </row>
    <row r="105" spans="2:65" s="1" customFormat="1">
      <c r="B105" s="26"/>
      <c r="D105" s="149" t="s">
        <v>126</v>
      </c>
      <c r="F105" s="150" t="s">
        <v>545</v>
      </c>
      <c r="I105" s="80"/>
      <c r="L105" s="26"/>
      <c r="M105" s="151"/>
      <c r="N105" s="45"/>
      <c r="O105" s="45"/>
      <c r="P105" s="45"/>
      <c r="Q105" s="45"/>
      <c r="R105" s="45"/>
      <c r="S105" s="45"/>
      <c r="T105" s="46"/>
      <c r="AT105" s="12" t="s">
        <v>126</v>
      </c>
      <c r="AU105" s="12" t="s">
        <v>79</v>
      </c>
    </row>
    <row r="106" spans="2:65" s="1" customFormat="1" ht="16.5" customHeight="1">
      <c r="B106" s="135"/>
      <c r="C106" s="152" t="s">
        <v>164</v>
      </c>
      <c r="D106" s="152" t="s">
        <v>137</v>
      </c>
      <c r="E106" s="153" t="s">
        <v>546</v>
      </c>
      <c r="F106" s="154" t="s">
        <v>547</v>
      </c>
      <c r="G106" s="155" t="s">
        <v>133</v>
      </c>
      <c r="H106" s="156">
        <v>1</v>
      </c>
      <c r="I106" s="157"/>
      <c r="J106" s="158">
        <f>ROUND(I106*H106,2)</f>
        <v>0</v>
      </c>
      <c r="K106" s="154" t="s">
        <v>242</v>
      </c>
      <c r="L106" s="26"/>
      <c r="M106" s="159" t="s">
        <v>1</v>
      </c>
      <c r="N106" s="160" t="s">
        <v>40</v>
      </c>
      <c r="O106" s="45"/>
      <c r="P106" s="146">
        <f>O106*H106</f>
        <v>0</v>
      </c>
      <c r="Q106" s="146">
        <v>0</v>
      </c>
      <c r="R106" s="146">
        <f>Q106*H106</f>
        <v>0</v>
      </c>
      <c r="S106" s="146">
        <v>0</v>
      </c>
      <c r="T106" s="147">
        <f>S106*H106</f>
        <v>0</v>
      </c>
      <c r="AR106" s="12" t="s">
        <v>124</v>
      </c>
      <c r="AT106" s="12" t="s">
        <v>137</v>
      </c>
      <c r="AU106" s="12" t="s">
        <v>79</v>
      </c>
      <c r="AY106" s="12" t="s">
        <v>115</v>
      </c>
      <c r="BE106" s="148">
        <f>IF(N106="základní",J106,0)</f>
        <v>0</v>
      </c>
      <c r="BF106" s="148">
        <f>IF(N106="snížená",J106,0)</f>
        <v>0</v>
      </c>
      <c r="BG106" s="148">
        <f>IF(N106="zákl. přenesená",J106,0)</f>
        <v>0</v>
      </c>
      <c r="BH106" s="148">
        <f>IF(N106="sníž. přenesená",J106,0)</f>
        <v>0</v>
      </c>
      <c r="BI106" s="148">
        <f>IF(N106="nulová",J106,0)</f>
        <v>0</v>
      </c>
      <c r="BJ106" s="12" t="s">
        <v>77</v>
      </c>
      <c r="BK106" s="148">
        <f>ROUND(I106*H106,2)</f>
        <v>0</v>
      </c>
      <c r="BL106" s="12" t="s">
        <v>124</v>
      </c>
      <c r="BM106" s="12" t="s">
        <v>548</v>
      </c>
    </row>
    <row r="107" spans="2:65" s="1" customFormat="1">
      <c r="B107" s="26"/>
      <c r="D107" s="149" t="s">
        <v>126</v>
      </c>
      <c r="F107" s="150" t="s">
        <v>549</v>
      </c>
      <c r="I107" s="80"/>
      <c r="L107" s="26"/>
      <c r="M107" s="151"/>
      <c r="N107" s="45"/>
      <c r="O107" s="45"/>
      <c r="P107" s="45"/>
      <c r="Q107" s="45"/>
      <c r="R107" s="45"/>
      <c r="S107" s="45"/>
      <c r="T107" s="46"/>
      <c r="AT107" s="12" t="s">
        <v>126</v>
      </c>
      <c r="AU107" s="12" t="s">
        <v>79</v>
      </c>
    </row>
    <row r="108" spans="2:65" s="1" customFormat="1" ht="16.5" customHeight="1">
      <c r="B108" s="135"/>
      <c r="C108" s="136" t="s">
        <v>169</v>
      </c>
      <c r="D108" s="136" t="s">
        <v>118</v>
      </c>
      <c r="E108" s="137" t="s">
        <v>550</v>
      </c>
      <c r="F108" s="138" t="s">
        <v>551</v>
      </c>
      <c r="G108" s="139" t="s">
        <v>133</v>
      </c>
      <c r="H108" s="140">
        <v>1</v>
      </c>
      <c r="I108" s="141"/>
      <c r="J108" s="142">
        <f>ROUND(I108*H108,2)</f>
        <v>0</v>
      </c>
      <c r="K108" s="138" t="s">
        <v>242</v>
      </c>
      <c r="L108" s="143"/>
      <c r="M108" s="144" t="s">
        <v>1</v>
      </c>
      <c r="N108" s="145" t="s">
        <v>40</v>
      </c>
      <c r="O108" s="45"/>
      <c r="P108" s="146">
        <f>O108*H108</f>
        <v>0</v>
      </c>
      <c r="Q108" s="146">
        <v>8.0999999999999996E-3</v>
      </c>
      <c r="R108" s="146">
        <f>Q108*H108</f>
        <v>8.0999999999999996E-3</v>
      </c>
      <c r="S108" s="146">
        <v>0</v>
      </c>
      <c r="T108" s="147">
        <f>S108*H108</f>
        <v>0</v>
      </c>
      <c r="AR108" s="12" t="s">
        <v>123</v>
      </c>
      <c r="AT108" s="12" t="s">
        <v>118</v>
      </c>
      <c r="AU108" s="12" t="s">
        <v>79</v>
      </c>
      <c r="AY108" s="12" t="s">
        <v>115</v>
      </c>
      <c r="BE108" s="148">
        <f>IF(N108="základní",J108,0)</f>
        <v>0</v>
      </c>
      <c r="BF108" s="148">
        <f>IF(N108="snížená",J108,0)</f>
        <v>0</v>
      </c>
      <c r="BG108" s="148">
        <f>IF(N108="zákl. přenesená",J108,0)</f>
        <v>0</v>
      </c>
      <c r="BH108" s="148">
        <f>IF(N108="sníž. přenesená",J108,0)</f>
        <v>0</v>
      </c>
      <c r="BI108" s="148">
        <f>IF(N108="nulová",J108,0)</f>
        <v>0</v>
      </c>
      <c r="BJ108" s="12" t="s">
        <v>77</v>
      </c>
      <c r="BK108" s="148">
        <f>ROUND(I108*H108,2)</f>
        <v>0</v>
      </c>
      <c r="BL108" s="12" t="s">
        <v>124</v>
      </c>
      <c r="BM108" s="12" t="s">
        <v>552</v>
      </c>
    </row>
    <row r="109" spans="2:65" s="1" customFormat="1">
      <c r="B109" s="26"/>
      <c r="D109" s="149" t="s">
        <v>126</v>
      </c>
      <c r="F109" s="150" t="s">
        <v>551</v>
      </c>
      <c r="I109" s="80"/>
      <c r="L109" s="26"/>
      <c r="M109" s="151"/>
      <c r="N109" s="45"/>
      <c r="O109" s="45"/>
      <c r="P109" s="45"/>
      <c r="Q109" s="45"/>
      <c r="R109" s="45"/>
      <c r="S109" s="45"/>
      <c r="T109" s="46"/>
      <c r="AT109" s="12" t="s">
        <v>126</v>
      </c>
      <c r="AU109" s="12" t="s">
        <v>79</v>
      </c>
    </row>
    <row r="110" spans="2:65" s="10" customFormat="1" ht="25.9" customHeight="1">
      <c r="B110" s="122"/>
      <c r="D110" s="123" t="s">
        <v>68</v>
      </c>
      <c r="E110" s="124" t="s">
        <v>118</v>
      </c>
      <c r="F110" s="124" t="s">
        <v>224</v>
      </c>
      <c r="I110" s="125"/>
      <c r="J110" s="126">
        <f>BK110</f>
        <v>0</v>
      </c>
      <c r="L110" s="122"/>
      <c r="M110" s="127"/>
      <c r="N110" s="128"/>
      <c r="O110" s="128"/>
      <c r="P110" s="129">
        <f>P111+P132</f>
        <v>0</v>
      </c>
      <c r="Q110" s="128"/>
      <c r="R110" s="129">
        <f>R111+R132</f>
        <v>1.7000000000000001E-4</v>
      </c>
      <c r="S110" s="128"/>
      <c r="T110" s="130">
        <f>T111+T132</f>
        <v>0</v>
      </c>
      <c r="AR110" s="123" t="s">
        <v>130</v>
      </c>
      <c r="AT110" s="131" t="s">
        <v>68</v>
      </c>
      <c r="AU110" s="131" t="s">
        <v>69</v>
      </c>
      <c r="AY110" s="123" t="s">
        <v>115</v>
      </c>
      <c r="BK110" s="132">
        <f>BK111+BK132</f>
        <v>0</v>
      </c>
    </row>
    <row r="111" spans="2:65" s="10" customFormat="1" ht="22.9" customHeight="1">
      <c r="B111" s="122"/>
      <c r="D111" s="123" t="s">
        <v>68</v>
      </c>
      <c r="E111" s="133" t="s">
        <v>225</v>
      </c>
      <c r="F111" s="133" t="s">
        <v>226</v>
      </c>
      <c r="I111" s="125"/>
      <c r="J111" s="134">
        <f>BK111</f>
        <v>0</v>
      </c>
      <c r="L111" s="122"/>
      <c r="M111" s="127"/>
      <c r="N111" s="128"/>
      <c r="O111" s="128"/>
      <c r="P111" s="129">
        <f>SUM(P112:P131)</f>
        <v>0</v>
      </c>
      <c r="Q111" s="128"/>
      <c r="R111" s="129">
        <f>SUM(R112:R131)</f>
        <v>1.7000000000000001E-4</v>
      </c>
      <c r="S111" s="128"/>
      <c r="T111" s="130">
        <f>SUM(T112:T131)</f>
        <v>0</v>
      </c>
      <c r="AR111" s="123" t="s">
        <v>130</v>
      </c>
      <c r="AT111" s="131" t="s">
        <v>68</v>
      </c>
      <c r="AU111" s="131" t="s">
        <v>77</v>
      </c>
      <c r="AY111" s="123" t="s">
        <v>115</v>
      </c>
      <c r="BK111" s="132">
        <f>SUM(BK112:BK131)</f>
        <v>0</v>
      </c>
    </row>
    <row r="112" spans="2:65" s="1" customFormat="1" ht="16.5" customHeight="1">
      <c r="B112" s="135"/>
      <c r="C112" s="152" t="s">
        <v>173</v>
      </c>
      <c r="D112" s="152" t="s">
        <v>137</v>
      </c>
      <c r="E112" s="153" t="s">
        <v>553</v>
      </c>
      <c r="F112" s="154" t="s">
        <v>554</v>
      </c>
      <c r="G112" s="155" t="s">
        <v>268</v>
      </c>
      <c r="H112" s="156">
        <v>0.8</v>
      </c>
      <c r="I112" s="157"/>
      <c r="J112" s="158">
        <f>ROUND(I112*H112,2)</f>
        <v>0</v>
      </c>
      <c r="K112" s="154" t="s">
        <v>242</v>
      </c>
      <c r="L112" s="26"/>
      <c r="M112" s="159" t="s">
        <v>1</v>
      </c>
      <c r="N112" s="160" t="s">
        <v>40</v>
      </c>
      <c r="O112" s="45"/>
      <c r="P112" s="146">
        <f>O112*H112</f>
        <v>0</v>
      </c>
      <c r="Q112" s="146">
        <v>0</v>
      </c>
      <c r="R112" s="146">
        <f>Q112*H112</f>
        <v>0</v>
      </c>
      <c r="S112" s="146">
        <v>0</v>
      </c>
      <c r="T112" s="147">
        <f>S112*H112</f>
        <v>0</v>
      </c>
      <c r="AR112" s="12" t="s">
        <v>202</v>
      </c>
      <c r="AT112" s="12" t="s">
        <v>137</v>
      </c>
      <c r="AU112" s="12" t="s">
        <v>79</v>
      </c>
      <c r="AY112" s="12" t="s">
        <v>115</v>
      </c>
      <c r="BE112" s="148">
        <f>IF(N112="základní",J112,0)</f>
        <v>0</v>
      </c>
      <c r="BF112" s="148">
        <f>IF(N112="snížená",J112,0)</f>
        <v>0</v>
      </c>
      <c r="BG112" s="148">
        <f>IF(N112="zákl. přenesená",J112,0)</f>
        <v>0</v>
      </c>
      <c r="BH112" s="148">
        <f>IF(N112="sníž. přenesená",J112,0)</f>
        <v>0</v>
      </c>
      <c r="BI112" s="148">
        <f>IF(N112="nulová",J112,0)</f>
        <v>0</v>
      </c>
      <c r="BJ112" s="12" t="s">
        <v>77</v>
      </c>
      <c r="BK112" s="148">
        <f>ROUND(I112*H112,2)</f>
        <v>0</v>
      </c>
      <c r="BL112" s="12" t="s">
        <v>202</v>
      </c>
      <c r="BM112" s="12" t="s">
        <v>555</v>
      </c>
    </row>
    <row r="113" spans="2:65" s="1" customFormat="1">
      <c r="B113" s="26"/>
      <c r="D113" s="149" t="s">
        <v>126</v>
      </c>
      <c r="F113" s="150" t="s">
        <v>556</v>
      </c>
      <c r="I113" s="80"/>
      <c r="L113" s="26"/>
      <c r="M113" s="151"/>
      <c r="N113" s="45"/>
      <c r="O113" s="45"/>
      <c r="P113" s="45"/>
      <c r="Q113" s="45"/>
      <c r="R113" s="45"/>
      <c r="S113" s="45"/>
      <c r="T113" s="46"/>
      <c r="AT113" s="12" t="s">
        <v>126</v>
      </c>
      <c r="AU113" s="12" t="s">
        <v>79</v>
      </c>
    </row>
    <row r="114" spans="2:65" s="1" customFormat="1" ht="16.5" customHeight="1">
      <c r="B114" s="135"/>
      <c r="C114" s="152" t="s">
        <v>178</v>
      </c>
      <c r="D114" s="152" t="s">
        <v>137</v>
      </c>
      <c r="E114" s="153" t="s">
        <v>557</v>
      </c>
      <c r="F114" s="154" t="s">
        <v>558</v>
      </c>
      <c r="G114" s="155" t="s">
        <v>133</v>
      </c>
      <c r="H114" s="156">
        <v>1</v>
      </c>
      <c r="I114" s="157"/>
      <c r="J114" s="158">
        <f>ROUND(I114*H114,2)</f>
        <v>0</v>
      </c>
      <c r="K114" s="154" t="s">
        <v>242</v>
      </c>
      <c r="L114" s="26"/>
      <c r="M114" s="159" t="s">
        <v>1</v>
      </c>
      <c r="N114" s="160" t="s">
        <v>40</v>
      </c>
      <c r="O114" s="45"/>
      <c r="P114" s="146">
        <f>O114*H114</f>
        <v>0</v>
      </c>
      <c r="Q114" s="146">
        <v>0</v>
      </c>
      <c r="R114" s="146">
        <f>Q114*H114</f>
        <v>0</v>
      </c>
      <c r="S114" s="146">
        <v>0</v>
      </c>
      <c r="T114" s="147">
        <f>S114*H114</f>
        <v>0</v>
      </c>
      <c r="AR114" s="12" t="s">
        <v>202</v>
      </c>
      <c r="AT114" s="12" t="s">
        <v>137</v>
      </c>
      <c r="AU114" s="12" t="s">
        <v>79</v>
      </c>
      <c r="AY114" s="12" t="s">
        <v>115</v>
      </c>
      <c r="BE114" s="148">
        <f>IF(N114="základní",J114,0)</f>
        <v>0</v>
      </c>
      <c r="BF114" s="148">
        <f>IF(N114="snížená",J114,0)</f>
        <v>0</v>
      </c>
      <c r="BG114" s="148">
        <f>IF(N114="zákl. přenesená",J114,0)</f>
        <v>0</v>
      </c>
      <c r="BH114" s="148">
        <f>IF(N114="sníž. přenesená",J114,0)</f>
        <v>0</v>
      </c>
      <c r="BI114" s="148">
        <f>IF(N114="nulová",J114,0)</f>
        <v>0</v>
      </c>
      <c r="BJ114" s="12" t="s">
        <v>77</v>
      </c>
      <c r="BK114" s="148">
        <f>ROUND(I114*H114,2)</f>
        <v>0</v>
      </c>
      <c r="BL114" s="12" t="s">
        <v>202</v>
      </c>
      <c r="BM114" s="12" t="s">
        <v>559</v>
      </c>
    </row>
    <row r="115" spans="2:65" s="1" customFormat="1">
      <c r="B115" s="26"/>
      <c r="D115" s="149" t="s">
        <v>126</v>
      </c>
      <c r="F115" s="150" t="s">
        <v>560</v>
      </c>
      <c r="I115" s="80"/>
      <c r="L115" s="26"/>
      <c r="M115" s="151"/>
      <c r="N115" s="45"/>
      <c r="O115" s="45"/>
      <c r="P115" s="45"/>
      <c r="Q115" s="45"/>
      <c r="R115" s="45"/>
      <c r="S115" s="45"/>
      <c r="T115" s="46"/>
      <c r="AT115" s="12" t="s">
        <v>126</v>
      </c>
      <c r="AU115" s="12" t="s">
        <v>79</v>
      </c>
    </row>
    <row r="116" spans="2:65" s="1" customFormat="1" ht="16.5" customHeight="1">
      <c r="B116" s="135"/>
      <c r="C116" s="136" t="s">
        <v>183</v>
      </c>
      <c r="D116" s="136" t="s">
        <v>118</v>
      </c>
      <c r="E116" s="137" t="s">
        <v>561</v>
      </c>
      <c r="F116" s="138" t="s">
        <v>562</v>
      </c>
      <c r="G116" s="139" t="s">
        <v>133</v>
      </c>
      <c r="H116" s="140">
        <v>1</v>
      </c>
      <c r="I116" s="141"/>
      <c r="J116" s="142">
        <f>ROUND(I116*H116,2)</f>
        <v>0</v>
      </c>
      <c r="K116" s="138" t="s">
        <v>1</v>
      </c>
      <c r="L116" s="143"/>
      <c r="M116" s="144" t="s">
        <v>1</v>
      </c>
      <c r="N116" s="145" t="s">
        <v>40</v>
      </c>
      <c r="O116" s="45"/>
      <c r="P116" s="146">
        <f>O116*H116</f>
        <v>0</v>
      </c>
      <c r="Q116" s="146">
        <v>1.7000000000000001E-4</v>
      </c>
      <c r="R116" s="146">
        <f>Q116*H116</f>
        <v>1.7000000000000001E-4</v>
      </c>
      <c r="S116" s="146">
        <v>0</v>
      </c>
      <c r="T116" s="147">
        <f>S116*H116</f>
        <v>0</v>
      </c>
      <c r="AR116" s="12" t="s">
        <v>208</v>
      </c>
      <c r="AT116" s="12" t="s">
        <v>118</v>
      </c>
      <c r="AU116" s="12" t="s">
        <v>79</v>
      </c>
      <c r="AY116" s="12" t="s">
        <v>115</v>
      </c>
      <c r="BE116" s="148">
        <f>IF(N116="základní",J116,0)</f>
        <v>0</v>
      </c>
      <c r="BF116" s="148">
        <f>IF(N116="snížená",J116,0)</f>
        <v>0</v>
      </c>
      <c r="BG116" s="148">
        <f>IF(N116="zákl. přenesená",J116,0)</f>
        <v>0</v>
      </c>
      <c r="BH116" s="148">
        <f>IF(N116="sníž. přenesená",J116,0)</f>
        <v>0</v>
      </c>
      <c r="BI116" s="148">
        <f>IF(N116="nulová",J116,0)</f>
        <v>0</v>
      </c>
      <c r="BJ116" s="12" t="s">
        <v>77</v>
      </c>
      <c r="BK116" s="148">
        <f>ROUND(I116*H116,2)</f>
        <v>0</v>
      </c>
      <c r="BL116" s="12" t="s">
        <v>208</v>
      </c>
      <c r="BM116" s="12" t="s">
        <v>563</v>
      </c>
    </row>
    <row r="117" spans="2:65" s="1" customFormat="1">
      <c r="B117" s="26"/>
      <c r="D117" s="149" t="s">
        <v>126</v>
      </c>
      <c r="F117" s="150" t="s">
        <v>562</v>
      </c>
      <c r="I117" s="80"/>
      <c r="L117" s="26"/>
      <c r="M117" s="151"/>
      <c r="N117" s="45"/>
      <c r="O117" s="45"/>
      <c r="P117" s="45"/>
      <c r="Q117" s="45"/>
      <c r="R117" s="45"/>
      <c r="S117" s="45"/>
      <c r="T117" s="46"/>
      <c r="AT117" s="12" t="s">
        <v>126</v>
      </c>
      <c r="AU117" s="12" t="s">
        <v>79</v>
      </c>
    </row>
    <row r="118" spans="2:65" s="1" customFormat="1" ht="16.5" customHeight="1">
      <c r="B118" s="135"/>
      <c r="C118" s="152" t="s">
        <v>8</v>
      </c>
      <c r="D118" s="152" t="s">
        <v>137</v>
      </c>
      <c r="E118" s="153" t="s">
        <v>564</v>
      </c>
      <c r="F118" s="154" t="s">
        <v>565</v>
      </c>
      <c r="G118" s="155" t="s">
        <v>133</v>
      </c>
      <c r="H118" s="156">
        <v>3</v>
      </c>
      <c r="I118" s="157"/>
      <c r="J118" s="158">
        <f>ROUND(I118*H118,2)</f>
        <v>0</v>
      </c>
      <c r="K118" s="154" t="s">
        <v>242</v>
      </c>
      <c r="L118" s="26"/>
      <c r="M118" s="159" t="s">
        <v>1</v>
      </c>
      <c r="N118" s="160" t="s">
        <v>40</v>
      </c>
      <c r="O118" s="45"/>
      <c r="P118" s="146">
        <f>O118*H118</f>
        <v>0</v>
      </c>
      <c r="Q118" s="146">
        <v>0</v>
      </c>
      <c r="R118" s="146">
        <f>Q118*H118</f>
        <v>0</v>
      </c>
      <c r="S118" s="146">
        <v>0</v>
      </c>
      <c r="T118" s="147">
        <f>S118*H118</f>
        <v>0</v>
      </c>
      <c r="AR118" s="12" t="s">
        <v>202</v>
      </c>
      <c r="AT118" s="12" t="s">
        <v>137</v>
      </c>
      <c r="AU118" s="12" t="s">
        <v>79</v>
      </c>
      <c r="AY118" s="12" t="s">
        <v>115</v>
      </c>
      <c r="BE118" s="148">
        <f>IF(N118="základní",J118,0)</f>
        <v>0</v>
      </c>
      <c r="BF118" s="148">
        <f>IF(N118="snížená",J118,0)</f>
        <v>0</v>
      </c>
      <c r="BG118" s="148">
        <f>IF(N118="zákl. přenesená",J118,0)</f>
        <v>0</v>
      </c>
      <c r="BH118" s="148">
        <f>IF(N118="sníž. přenesená",J118,0)</f>
        <v>0</v>
      </c>
      <c r="BI118" s="148">
        <f>IF(N118="nulová",J118,0)</f>
        <v>0</v>
      </c>
      <c r="BJ118" s="12" t="s">
        <v>77</v>
      </c>
      <c r="BK118" s="148">
        <f>ROUND(I118*H118,2)</f>
        <v>0</v>
      </c>
      <c r="BL118" s="12" t="s">
        <v>202</v>
      </c>
      <c r="BM118" s="12" t="s">
        <v>566</v>
      </c>
    </row>
    <row r="119" spans="2:65" s="1" customFormat="1">
      <c r="B119" s="26"/>
      <c r="D119" s="149" t="s">
        <v>126</v>
      </c>
      <c r="F119" s="150" t="s">
        <v>567</v>
      </c>
      <c r="I119" s="80"/>
      <c r="L119" s="26"/>
      <c r="M119" s="151"/>
      <c r="N119" s="45"/>
      <c r="O119" s="45"/>
      <c r="P119" s="45"/>
      <c r="Q119" s="45"/>
      <c r="R119" s="45"/>
      <c r="S119" s="45"/>
      <c r="T119" s="46"/>
      <c r="AT119" s="12" t="s">
        <v>126</v>
      </c>
      <c r="AU119" s="12" t="s">
        <v>79</v>
      </c>
    </row>
    <row r="120" spans="2:65" s="1" customFormat="1" ht="16.5" customHeight="1">
      <c r="B120" s="135"/>
      <c r="C120" s="152" t="s">
        <v>124</v>
      </c>
      <c r="D120" s="152" t="s">
        <v>137</v>
      </c>
      <c r="E120" s="153" t="s">
        <v>568</v>
      </c>
      <c r="F120" s="154" t="s">
        <v>569</v>
      </c>
      <c r="G120" s="155" t="s">
        <v>133</v>
      </c>
      <c r="H120" s="156">
        <v>3</v>
      </c>
      <c r="I120" s="157"/>
      <c r="J120" s="158">
        <f>ROUND(I120*H120,2)</f>
        <v>0</v>
      </c>
      <c r="K120" s="154" t="s">
        <v>242</v>
      </c>
      <c r="L120" s="26"/>
      <c r="M120" s="159" t="s">
        <v>1</v>
      </c>
      <c r="N120" s="160" t="s">
        <v>40</v>
      </c>
      <c r="O120" s="45"/>
      <c r="P120" s="146">
        <f>O120*H120</f>
        <v>0</v>
      </c>
      <c r="Q120" s="146">
        <v>0</v>
      </c>
      <c r="R120" s="146">
        <f>Q120*H120</f>
        <v>0</v>
      </c>
      <c r="S120" s="146">
        <v>0</v>
      </c>
      <c r="T120" s="147">
        <f>S120*H120</f>
        <v>0</v>
      </c>
      <c r="AR120" s="12" t="s">
        <v>202</v>
      </c>
      <c r="AT120" s="12" t="s">
        <v>137</v>
      </c>
      <c r="AU120" s="12" t="s">
        <v>79</v>
      </c>
      <c r="AY120" s="12" t="s">
        <v>115</v>
      </c>
      <c r="BE120" s="148">
        <f>IF(N120="základní",J120,0)</f>
        <v>0</v>
      </c>
      <c r="BF120" s="148">
        <f>IF(N120="snížená",J120,0)</f>
        <v>0</v>
      </c>
      <c r="BG120" s="148">
        <f>IF(N120="zákl. přenesená",J120,0)</f>
        <v>0</v>
      </c>
      <c r="BH120" s="148">
        <f>IF(N120="sníž. přenesená",J120,0)</f>
        <v>0</v>
      </c>
      <c r="BI120" s="148">
        <f>IF(N120="nulová",J120,0)</f>
        <v>0</v>
      </c>
      <c r="BJ120" s="12" t="s">
        <v>77</v>
      </c>
      <c r="BK120" s="148">
        <f>ROUND(I120*H120,2)</f>
        <v>0</v>
      </c>
      <c r="BL120" s="12" t="s">
        <v>202</v>
      </c>
      <c r="BM120" s="12" t="s">
        <v>570</v>
      </c>
    </row>
    <row r="121" spans="2:65" s="1" customFormat="1">
      <c r="B121" s="26"/>
      <c r="D121" s="149" t="s">
        <v>126</v>
      </c>
      <c r="F121" s="150" t="s">
        <v>571</v>
      </c>
      <c r="I121" s="80"/>
      <c r="L121" s="26"/>
      <c r="M121" s="151"/>
      <c r="N121" s="45"/>
      <c r="O121" s="45"/>
      <c r="P121" s="45"/>
      <c r="Q121" s="45"/>
      <c r="R121" s="45"/>
      <c r="S121" s="45"/>
      <c r="T121" s="46"/>
      <c r="AT121" s="12" t="s">
        <v>126</v>
      </c>
      <c r="AU121" s="12" t="s">
        <v>79</v>
      </c>
    </row>
    <row r="122" spans="2:65" s="1" customFormat="1" ht="16.5" customHeight="1">
      <c r="B122" s="135"/>
      <c r="C122" s="152" t="s">
        <v>195</v>
      </c>
      <c r="D122" s="152" t="s">
        <v>137</v>
      </c>
      <c r="E122" s="153" t="s">
        <v>572</v>
      </c>
      <c r="F122" s="154" t="s">
        <v>573</v>
      </c>
      <c r="G122" s="155" t="s">
        <v>133</v>
      </c>
      <c r="H122" s="156">
        <v>1</v>
      </c>
      <c r="I122" s="157"/>
      <c r="J122" s="158">
        <f>ROUND(I122*H122,2)</f>
        <v>0</v>
      </c>
      <c r="K122" s="154" t="s">
        <v>242</v>
      </c>
      <c r="L122" s="26"/>
      <c r="M122" s="159" t="s">
        <v>1</v>
      </c>
      <c r="N122" s="160" t="s">
        <v>40</v>
      </c>
      <c r="O122" s="45"/>
      <c r="P122" s="146">
        <f>O122*H122</f>
        <v>0</v>
      </c>
      <c r="Q122" s="146">
        <v>0</v>
      </c>
      <c r="R122" s="146">
        <f>Q122*H122</f>
        <v>0</v>
      </c>
      <c r="S122" s="146">
        <v>0</v>
      </c>
      <c r="T122" s="147">
        <f>S122*H122</f>
        <v>0</v>
      </c>
      <c r="AR122" s="12" t="s">
        <v>202</v>
      </c>
      <c r="AT122" s="12" t="s">
        <v>137</v>
      </c>
      <c r="AU122" s="12" t="s">
        <v>79</v>
      </c>
      <c r="AY122" s="12" t="s">
        <v>115</v>
      </c>
      <c r="BE122" s="148">
        <f>IF(N122="základní",J122,0)</f>
        <v>0</v>
      </c>
      <c r="BF122" s="148">
        <f>IF(N122="snížená",J122,0)</f>
        <v>0</v>
      </c>
      <c r="BG122" s="148">
        <f>IF(N122="zákl. přenesená",J122,0)</f>
        <v>0</v>
      </c>
      <c r="BH122" s="148">
        <f>IF(N122="sníž. přenesená",J122,0)</f>
        <v>0</v>
      </c>
      <c r="BI122" s="148">
        <f>IF(N122="nulová",J122,0)</f>
        <v>0</v>
      </c>
      <c r="BJ122" s="12" t="s">
        <v>77</v>
      </c>
      <c r="BK122" s="148">
        <f>ROUND(I122*H122,2)</f>
        <v>0</v>
      </c>
      <c r="BL122" s="12" t="s">
        <v>202</v>
      </c>
      <c r="BM122" s="12" t="s">
        <v>574</v>
      </c>
    </row>
    <row r="123" spans="2:65" s="1" customFormat="1" ht="19.5">
      <c r="B123" s="26"/>
      <c r="D123" s="149" t="s">
        <v>126</v>
      </c>
      <c r="F123" s="150" t="s">
        <v>575</v>
      </c>
      <c r="I123" s="80"/>
      <c r="L123" s="26"/>
      <c r="M123" s="151"/>
      <c r="N123" s="45"/>
      <c r="O123" s="45"/>
      <c r="P123" s="45"/>
      <c r="Q123" s="45"/>
      <c r="R123" s="45"/>
      <c r="S123" s="45"/>
      <c r="T123" s="46"/>
      <c r="AT123" s="12" t="s">
        <v>126</v>
      </c>
      <c r="AU123" s="12" t="s">
        <v>79</v>
      </c>
    </row>
    <row r="124" spans="2:65" s="1" customFormat="1" ht="16.5" customHeight="1">
      <c r="B124" s="135"/>
      <c r="C124" s="136" t="s">
        <v>199</v>
      </c>
      <c r="D124" s="136" t="s">
        <v>118</v>
      </c>
      <c r="E124" s="137" t="s">
        <v>460</v>
      </c>
      <c r="F124" s="138" t="s">
        <v>576</v>
      </c>
      <c r="G124" s="139" t="s">
        <v>121</v>
      </c>
      <c r="H124" s="140">
        <v>10</v>
      </c>
      <c r="I124" s="141"/>
      <c r="J124" s="142">
        <f>ROUND(I124*H124,2)</f>
        <v>0</v>
      </c>
      <c r="K124" s="138" t="s">
        <v>1</v>
      </c>
      <c r="L124" s="143"/>
      <c r="M124" s="144" t="s">
        <v>1</v>
      </c>
      <c r="N124" s="145" t="s">
        <v>40</v>
      </c>
      <c r="O124" s="45"/>
      <c r="P124" s="146">
        <f>O124*H124</f>
        <v>0</v>
      </c>
      <c r="Q124" s="146">
        <v>0</v>
      </c>
      <c r="R124" s="146">
        <f>Q124*H124</f>
        <v>0</v>
      </c>
      <c r="S124" s="146">
        <v>0</v>
      </c>
      <c r="T124" s="147">
        <f>S124*H124</f>
        <v>0</v>
      </c>
      <c r="AR124" s="12" t="s">
        <v>79</v>
      </c>
      <c r="AT124" s="12" t="s">
        <v>118</v>
      </c>
      <c r="AU124" s="12" t="s">
        <v>79</v>
      </c>
      <c r="AY124" s="12" t="s">
        <v>115</v>
      </c>
      <c r="BE124" s="148">
        <f>IF(N124="základní",J124,0)</f>
        <v>0</v>
      </c>
      <c r="BF124" s="148">
        <f>IF(N124="snížená",J124,0)</f>
        <v>0</v>
      </c>
      <c r="BG124" s="148">
        <f>IF(N124="zákl. přenesená",J124,0)</f>
        <v>0</v>
      </c>
      <c r="BH124" s="148">
        <f>IF(N124="sníž. přenesená",J124,0)</f>
        <v>0</v>
      </c>
      <c r="BI124" s="148">
        <f>IF(N124="nulová",J124,0)</f>
        <v>0</v>
      </c>
      <c r="BJ124" s="12" t="s">
        <v>77</v>
      </c>
      <c r="BK124" s="148">
        <f>ROUND(I124*H124,2)</f>
        <v>0</v>
      </c>
      <c r="BL124" s="12" t="s">
        <v>77</v>
      </c>
      <c r="BM124" s="12" t="s">
        <v>577</v>
      </c>
    </row>
    <row r="125" spans="2:65" s="1" customFormat="1">
      <c r="B125" s="26"/>
      <c r="D125" s="149" t="s">
        <v>126</v>
      </c>
      <c r="F125" s="150" t="s">
        <v>576</v>
      </c>
      <c r="I125" s="80"/>
      <c r="L125" s="26"/>
      <c r="M125" s="151"/>
      <c r="N125" s="45"/>
      <c r="O125" s="45"/>
      <c r="P125" s="45"/>
      <c r="Q125" s="45"/>
      <c r="R125" s="45"/>
      <c r="S125" s="45"/>
      <c r="T125" s="46"/>
      <c r="AT125" s="12" t="s">
        <v>126</v>
      </c>
      <c r="AU125" s="12" t="s">
        <v>79</v>
      </c>
    </row>
    <row r="126" spans="2:65" s="1" customFormat="1" ht="16.5" customHeight="1">
      <c r="B126" s="135"/>
      <c r="C126" s="152" t="s">
        <v>205</v>
      </c>
      <c r="D126" s="152" t="s">
        <v>137</v>
      </c>
      <c r="E126" s="153" t="s">
        <v>460</v>
      </c>
      <c r="F126" s="154" t="s">
        <v>578</v>
      </c>
      <c r="G126" s="155" t="s">
        <v>121</v>
      </c>
      <c r="H126" s="156">
        <v>10</v>
      </c>
      <c r="I126" s="157"/>
      <c r="J126" s="158">
        <f>ROUND(I126*H126,2)</f>
        <v>0</v>
      </c>
      <c r="K126" s="154" t="s">
        <v>1</v>
      </c>
      <c r="L126" s="26"/>
      <c r="M126" s="159" t="s">
        <v>1</v>
      </c>
      <c r="N126" s="160" t="s">
        <v>40</v>
      </c>
      <c r="O126" s="45"/>
      <c r="P126" s="146">
        <f>O126*H126</f>
        <v>0</v>
      </c>
      <c r="Q126" s="146">
        <v>0</v>
      </c>
      <c r="R126" s="146">
        <f>Q126*H126</f>
        <v>0</v>
      </c>
      <c r="S126" s="146">
        <v>0</v>
      </c>
      <c r="T126" s="147">
        <f>S126*H126</f>
        <v>0</v>
      </c>
      <c r="AR126" s="12" t="s">
        <v>77</v>
      </c>
      <c r="AT126" s="12" t="s">
        <v>137</v>
      </c>
      <c r="AU126" s="12" t="s">
        <v>79</v>
      </c>
      <c r="AY126" s="12" t="s">
        <v>115</v>
      </c>
      <c r="BE126" s="148">
        <f>IF(N126="základní",J126,0)</f>
        <v>0</v>
      </c>
      <c r="BF126" s="148">
        <f>IF(N126="snížená",J126,0)</f>
        <v>0</v>
      </c>
      <c r="BG126" s="148">
        <f>IF(N126="zákl. přenesená",J126,0)</f>
        <v>0</v>
      </c>
      <c r="BH126" s="148">
        <f>IF(N126="sníž. přenesená",J126,0)</f>
        <v>0</v>
      </c>
      <c r="BI126" s="148">
        <f>IF(N126="nulová",J126,0)</f>
        <v>0</v>
      </c>
      <c r="BJ126" s="12" t="s">
        <v>77</v>
      </c>
      <c r="BK126" s="148">
        <f>ROUND(I126*H126,2)</f>
        <v>0</v>
      </c>
      <c r="BL126" s="12" t="s">
        <v>77</v>
      </c>
      <c r="BM126" s="12" t="s">
        <v>579</v>
      </c>
    </row>
    <row r="127" spans="2:65" s="1" customFormat="1">
      <c r="B127" s="26"/>
      <c r="D127" s="149" t="s">
        <v>126</v>
      </c>
      <c r="F127" s="150" t="s">
        <v>578</v>
      </c>
      <c r="I127" s="80"/>
      <c r="L127" s="26"/>
      <c r="M127" s="151"/>
      <c r="N127" s="45"/>
      <c r="O127" s="45"/>
      <c r="P127" s="45"/>
      <c r="Q127" s="45"/>
      <c r="R127" s="45"/>
      <c r="S127" s="45"/>
      <c r="T127" s="46"/>
      <c r="AT127" s="12" t="s">
        <v>126</v>
      </c>
      <c r="AU127" s="12" t="s">
        <v>79</v>
      </c>
    </row>
    <row r="128" spans="2:65" s="1" customFormat="1" ht="16.5" customHeight="1">
      <c r="B128" s="135"/>
      <c r="C128" s="136" t="s">
        <v>211</v>
      </c>
      <c r="D128" s="136" t="s">
        <v>118</v>
      </c>
      <c r="E128" s="137" t="s">
        <v>467</v>
      </c>
      <c r="F128" s="138" t="s">
        <v>580</v>
      </c>
      <c r="G128" s="139" t="s">
        <v>133</v>
      </c>
      <c r="H128" s="140">
        <v>11</v>
      </c>
      <c r="I128" s="141"/>
      <c r="J128" s="142">
        <f>ROUND(I128*H128,2)</f>
        <v>0</v>
      </c>
      <c r="K128" s="138" t="s">
        <v>1</v>
      </c>
      <c r="L128" s="143"/>
      <c r="M128" s="144" t="s">
        <v>1</v>
      </c>
      <c r="N128" s="145" t="s">
        <v>40</v>
      </c>
      <c r="O128" s="45"/>
      <c r="P128" s="146">
        <f>O128*H128</f>
        <v>0</v>
      </c>
      <c r="Q128" s="146">
        <v>0</v>
      </c>
      <c r="R128" s="146">
        <f>Q128*H128</f>
        <v>0</v>
      </c>
      <c r="S128" s="146">
        <v>0</v>
      </c>
      <c r="T128" s="147">
        <f>S128*H128</f>
        <v>0</v>
      </c>
      <c r="AR128" s="12" t="s">
        <v>79</v>
      </c>
      <c r="AT128" s="12" t="s">
        <v>118</v>
      </c>
      <c r="AU128" s="12" t="s">
        <v>79</v>
      </c>
      <c r="AY128" s="12" t="s">
        <v>115</v>
      </c>
      <c r="BE128" s="148">
        <f>IF(N128="základní",J128,0)</f>
        <v>0</v>
      </c>
      <c r="BF128" s="148">
        <f>IF(N128="snížená",J128,0)</f>
        <v>0</v>
      </c>
      <c r="BG128" s="148">
        <f>IF(N128="zákl. přenesená",J128,0)</f>
        <v>0</v>
      </c>
      <c r="BH128" s="148">
        <f>IF(N128="sníž. přenesená",J128,0)</f>
        <v>0</v>
      </c>
      <c r="BI128" s="148">
        <f>IF(N128="nulová",J128,0)</f>
        <v>0</v>
      </c>
      <c r="BJ128" s="12" t="s">
        <v>77</v>
      </c>
      <c r="BK128" s="148">
        <f>ROUND(I128*H128,2)</f>
        <v>0</v>
      </c>
      <c r="BL128" s="12" t="s">
        <v>77</v>
      </c>
      <c r="BM128" s="12" t="s">
        <v>581</v>
      </c>
    </row>
    <row r="129" spans="2:65" s="1" customFormat="1">
      <c r="B129" s="26"/>
      <c r="D129" s="149" t="s">
        <v>126</v>
      </c>
      <c r="F129" s="150" t="s">
        <v>580</v>
      </c>
      <c r="I129" s="80"/>
      <c r="L129" s="26"/>
      <c r="M129" s="151"/>
      <c r="N129" s="45"/>
      <c r="O129" s="45"/>
      <c r="P129" s="45"/>
      <c r="Q129" s="45"/>
      <c r="R129" s="45"/>
      <c r="S129" s="45"/>
      <c r="T129" s="46"/>
      <c r="AT129" s="12" t="s">
        <v>126</v>
      </c>
      <c r="AU129" s="12" t="s">
        <v>79</v>
      </c>
    </row>
    <row r="130" spans="2:65" s="1" customFormat="1" ht="16.5" customHeight="1">
      <c r="B130" s="135"/>
      <c r="C130" s="152" t="s">
        <v>7</v>
      </c>
      <c r="D130" s="152" t="s">
        <v>137</v>
      </c>
      <c r="E130" s="153" t="s">
        <v>467</v>
      </c>
      <c r="F130" s="154" t="s">
        <v>582</v>
      </c>
      <c r="G130" s="155" t="s">
        <v>133</v>
      </c>
      <c r="H130" s="156">
        <v>11</v>
      </c>
      <c r="I130" s="157"/>
      <c r="J130" s="158">
        <f>ROUND(I130*H130,2)</f>
        <v>0</v>
      </c>
      <c r="K130" s="154" t="s">
        <v>1</v>
      </c>
      <c r="L130" s="26"/>
      <c r="M130" s="159" t="s">
        <v>1</v>
      </c>
      <c r="N130" s="160" t="s">
        <v>40</v>
      </c>
      <c r="O130" s="45"/>
      <c r="P130" s="146">
        <f>O130*H130</f>
        <v>0</v>
      </c>
      <c r="Q130" s="146">
        <v>0</v>
      </c>
      <c r="R130" s="146">
        <f>Q130*H130</f>
        <v>0</v>
      </c>
      <c r="S130" s="146">
        <v>0</v>
      </c>
      <c r="T130" s="147">
        <f>S130*H130</f>
        <v>0</v>
      </c>
      <c r="AR130" s="12" t="s">
        <v>77</v>
      </c>
      <c r="AT130" s="12" t="s">
        <v>137</v>
      </c>
      <c r="AU130" s="12" t="s">
        <v>79</v>
      </c>
      <c r="AY130" s="12" t="s">
        <v>115</v>
      </c>
      <c r="BE130" s="148">
        <f>IF(N130="základní",J130,0)</f>
        <v>0</v>
      </c>
      <c r="BF130" s="148">
        <f>IF(N130="snížená",J130,0)</f>
        <v>0</v>
      </c>
      <c r="BG130" s="148">
        <f>IF(N130="zákl. přenesená",J130,0)</f>
        <v>0</v>
      </c>
      <c r="BH130" s="148">
        <f>IF(N130="sníž. přenesená",J130,0)</f>
        <v>0</v>
      </c>
      <c r="BI130" s="148">
        <f>IF(N130="nulová",J130,0)</f>
        <v>0</v>
      </c>
      <c r="BJ130" s="12" t="s">
        <v>77</v>
      </c>
      <c r="BK130" s="148">
        <f>ROUND(I130*H130,2)</f>
        <v>0</v>
      </c>
      <c r="BL130" s="12" t="s">
        <v>77</v>
      </c>
      <c r="BM130" s="12" t="s">
        <v>583</v>
      </c>
    </row>
    <row r="131" spans="2:65" s="1" customFormat="1">
      <c r="B131" s="26"/>
      <c r="D131" s="149" t="s">
        <v>126</v>
      </c>
      <c r="F131" s="150" t="s">
        <v>582</v>
      </c>
      <c r="I131" s="80"/>
      <c r="L131" s="26"/>
      <c r="M131" s="151"/>
      <c r="N131" s="45"/>
      <c r="O131" s="45"/>
      <c r="P131" s="45"/>
      <c r="Q131" s="45"/>
      <c r="R131" s="45"/>
      <c r="S131" s="45"/>
      <c r="T131" s="46"/>
      <c r="AT131" s="12" t="s">
        <v>126</v>
      </c>
      <c r="AU131" s="12" t="s">
        <v>79</v>
      </c>
    </row>
    <row r="132" spans="2:65" s="10" customFormat="1" ht="22.9" customHeight="1">
      <c r="B132" s="122"/>
      <c r="D132" s="123" t="s">
        <v>68</v>
      </c>
      <c r="E132" s="133" t="s">
        <v>584</v>
      </c>
      <c r="F132" s="133" t="s">
        <v>585</v>
      </c>
      <c r="I132" s="125"/>
      <c r="J132" s="134">
        <f>BK132</f>
        <v>0</v>
      </c>
      <c r="L132" s="122"/>
      <c r="M132" s="127"/>
      <c r="N132" s="128"/>
      <c r="O132" s="128"/>
      <c r="P132" s="129">
        <f>SUM(P133:P134)</f>
        <v>0</v>
      </c>
      <c r="Q132" s="128"/>
      <c r="R132" s="129">
        <f>SUM(R133:R134)</f>
        <v>0</v>
      </c>
      <c r="S132" s="128"/>
      <c r="T132" s="130">
        <f>SUM(T133:T134)</f>
        <v>0</v>
      </c>
      <c r="AR132" s="123" t="s">
        <v>130</v>
      </c>
      <c r="AT132" s="131" t="s">
        <v>68</v>
      </c>
      <c r="AU132" s="131" t="s">
        <v>77</v>
      </c>
      <c r="AY132" s="123" t="s">
        <v>115</v>
      </c>
      <c r="BK132" s="132">
        <f>SUM(BK133:BK134)</f>
        <v>0</v>
      </c>
    </row>
    <row r="133" spans="2:65" s="1" customFormat="1" ht="16.5" customHeight="1">
      <c r="B133" s="135"/>
      <c r="C133" s="152" t="s">
        <v>220</v>
      </c>
      <c r="D133" s="152" t="s">
        <v>137</v>
      </c>
      <c r="E133" s="153" t="s">
        <v>586</v>
      </c>
      <c r="F133" s="154" t="s">
        <v>587</v>
      </c>
      <c r="G133" s="155" t="s">
        <v>268</v>
      </c>
      <c r="H133" s="156">
        <v>3</v>
      </c>
      <c r="I133" s="157"/>
      <c r="J133" s="158">
        <f>ROUND(I133*H133,2)</f>
        <v>0</v>
      </c>
      <c r="K133" s="154" t="s">
        <v>242</v>
      </c>
      <c r="L133" s="26"/>
      <c r="M133" s="159" t="s">
        <v>1</v>
      </c>
      <c r="N133" s="160" t="s">
        <v>40</v>
      </c>
      <c r="O133" s="45"/>
      <c r="P133" s="146">
        <f>O133*H133</f>
        <v>0</v>
      </c>
      <c r="Q133" s="146">
        <v>0</v>
      </c>
      <c r="R133" s="146">
        <f>Q133*H133</f>
        <v>0</v>
      </c>
      <c r="S133" s="146">
        <v>0</v>
      </c>
      <c r="T133" s="147">
        <f>S133*H133</f>
        <v>0</v>
      </c>
      <c r="AR133" s="12" t="s">
        <v>202</v>
      </c>
      <c r="AT133" s="12" t="s">
        <v>137</v>
      </c>
      <c r="AU133" s="12" t="s">
        <v>79</v>
      </c>
      <c r="AY133" s="12" t="s">
        <v>115</v>
      </c>
      <c r="BE133" s="148">
        <f>IF(N133="základní",J133,0)</f>
        <v>0</v>
      </c>
      <c r="BF133" s="148">
        <f>IF(N133="snížená",J133,0)</f>
        <v>0</v>
      </c>
      <c r="BG133" s="148">
        <f>IF(N133="zákl. přenesená",J133,0)</f>
        <v>0</v>
      </c>
      <c r="BH133" s="148">
        <f>IF(N133="sníž. přenesená",J133,0)</f>
        <v>0</v>
      </c>
      <c r="BI133" s="148">
        <f>IF(N133="nulová",J133,0)</f>
        <v>0</v>
      </c>
      <c r="BJ133" s="12" t="s">
        <v>77</v>
      </c>
      <c r="BK133" s="148">
        <f>ROUND(I133*H133,2)</f>
        <v>0</v>
      </c>
      <c r="BL133" s="12" t="s">
        <v>202</v>
      </c>
      <c r="BM133" s="12" t="s">
        <v>588</v>
      </c>
    </row>
    <row r="134" spans="2:65" s="1" customFormat="1">
      <c r="B134" s="26"/>
      <c r="D134" s="149" t="s">
        <v>126</v>
      </c>
      <c r="F134" s="150" t="s">
        <v>589</v>
      </c>
      <c r="I134" s="80"/>
      <c r="L134" s="26"/>
      <c r="M134" s="151"/>
      <c r="N134" s="45"/>
      <c r="O134" s="45"/>
      <c r="P134" s="45"/>
      <c r="Q134" s="45"/>
      <c r="R134" s="45"/>
      <c r="S134" s="45"/>
      <c r="T134" s="46"/>
      <c r="AT134" s="12" t="s">
        <v>126</v>
      </c>
      <c r="AU134" s="12" t="s">
        <v>79</v>
      </c>
    </row>
    <row r="135" spans="2:65" s="10" customFormat="1" ht="25.9" customHeight="1">
      <c r="B135" s="122"/>
      <c r="D135" s="123" t="s">
        <v>68</v>
      </c>
      <c r="E135" s="124" t="s">
        <v>590</v>
      </c>
      <c r="F135" s="124" t="s">
        <v>591</v>
      </c>
      <c r="I135" s="125"/>
      <c r="J135" s="126">
        <f>BK135</f>
        <v>0</v>
      </c>
      <c r="L135" s="122"/>
      <c r="M135" s="127"/>
      <c r="N135" s="128"/>
      <c r="O135" s="128"/>
      <c r="P135" s="129">
        <f>SUM(P136:P137)</f>
        <v>0</v>
      </c>
      <c r="Q135" s="128"/>
      <c r="R135" s="129">
        <f>SUM(R136:R137)</f>
        <v>0</v>
      </c>
      <c r="S135" s="128"/>
      <c r="T135" s="130">
        <f>SUM(T136:T137)</f>
        <v>0</v>
      </c>
      <c r="AR135" s="123" t="s">
        <v>136</v>
      </c>
      <c r="AT135" s="131" t="s">
        <v>68</v>
      </c>
      <c r="AU135" s="131" t="s">
        <v>69</v>
      </c>
      <c r="AY135" s="123" t="s">
        <v>115</v>
      </c>
      <c r="BK135" s="132">
        <f>SUM(BK136:BK137)</f>
        <v>0</v>
      </c>
    </row>
    <row r="136" spans="2:65" s="1" customFormat="1" ht="16.5" customHeight="1">
      <c r="B136" s="135"/>
      <c r="C136" s="152" t="s">
        <v>227</v>
      </c>
      <c r="D136" s="152" t="s">
        <v>137</v>
      </c>
      <c r="E136" s="153" t="s">
        <v>592</v>
      </c>
      <c r="F136" s="154" t="s">
        <v>593</v>
      </c>
      <c r="G136" s="155" t="s">
        <v>594</v>
      </c>
      <c r="H136" s="156">
        <v>16</v>
      </c>
      <c r="I136" s="157"/>
      <c r="J136" s="158">
        <f>ROUND(I136*H136,2)</f>
        <v>0</v>
      </c>
      <c r="K136" s="154" t="s">
        <v>242</v>
      </c>
      <c r="L136" s="26"/>
      <c r="M136" s="159" t="s">
        <v>1</v>
      </c>
      <c r="N136" s="160" t="s">
        <v>40</v>
      </c>
      <c r="O136" s="45"/>
      <c r="P136" s="146">
        <f>O136*H136</f>
        <v>0</v>
      </c>
      <c r="Q136" s="146">
        <v>0</v>
      </c>
      <c r="R136" s="146">
        <f>Q136*H136</f>
        <v>0</v>
      </c>
      <c r="S136" s="146">
        <v>0</v>
      </c>
      <c r="T136" s="147">
        <f>S136*H136</f>
        <v>0</v>
      </c>
      <c r="AR136" s="12" t="s">
        <v>595</v>
      </c>
      <c r="AT136" s="12" t="s">
        <v>137</v>
      </c>
      <c r="AU136" s="12" t="s">
        <v>77</v>
      </c>
      <c r="AY136" s="12" t="s">
        <v>115</v>
      </c>
      <c r="BE136" s="148">
        <f>IF(N136="základní",J136,0)</f>
        <v>0</v>
      </c>
      <c r="BF136" s="148">
        <f>IF(N136="snížená",J136,0)</f>
        <v>0</v>
      </c>
      <c r="BG136" s="148">
        <f>IF(N136="zákl. přenesená",J136,0)</f>
        <v>0</v>
      </c>
      <c r="BH136" s="148">
        <f>IF(N136="sníž. přenesená",J136,0)</f>
        <v>0</v>
      </c>
      <c r="BI136" s="148">
        <f>IF(N136="nulová",J136,0)</f>
        <v>0</v>
      </c>
      <c r="BJ136" s="12" t="s">
        <v>77</v>
      </c>
      <c r="BK136" s="148">
        <f>ROUND(I136*H136,2)</f>
        <v>0</v>
      </c>
      <c r="BL136" s="12" t="s">
        <v>595</v>
      </c>
      <c r="BM136" s="12" t="s">
        <v>596</v>
      </c>
    </row>
    <row r="137" spans="2:65" s="1" customFormat="1">
      <c r="B137" s="26"/>
      <c r="D137" s="149" t="s">
        <v>126</v>
      </c>
      <c r="F137" s="150" t="s">
        <v>597</v>
      </c>
      <c r="I137" s="80"/>
      <c r="L137" s="26"/>
      <c r="M137" s="161"/>
      <c r="N137" s="162"/>
      <c r="O137" s="162"/>
      <c r="P137" s="162"/>
      <c r="Q137" s="162"/>
      <c r="R137" s="162"/>
      <c r="S137" s="162"/>
      <c r="T137" s="163"/>
      <c r="AT137" s="12" t="s">
        <v>126</v>
      </c>
      <c r="AU137" s="12" t="s">
        <v>77</v>
      </c>
    </row>
    <row r="138" spans="2:65" s="1" customFormat="1" ht="6.95" customHeight="1">
      <c r="B138" s="35"/>
      <c r="C138" s="36"/>
      <c r="D138" s="36"/>
      <c r="E138" s="36"/>
      <c r="F138" s="36"/>
      <c r="G138" s="36"/>
      <c r="H138" s="36"/>
      <c r="I138" s="96"/>
      <c r="J138" s="36"/>
      <c r="K138" s="36"/>
      <c r="L138" s="26"/>
    </row>
  </sheetData>
  <autoFilter ref="C84:K137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06"/>
  <sheetViews>
    <sheetView showGridLines="0" workbookViewId="0">
      <selection activeCell="I86" sqref="I86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78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0" t="s">
        <v>5</v>
      </c>
      <c r="M2" s="181"/>
      <c r="N2" s="181"/>
      <c r="O2" s="181"/>
      <c r="P2" s="181"/>
      <c r="Q2" s="181"/>
      <c r="R2" s="181"/>
      <c r="S2" s="181"/>
      <c r="T2" s="181"/>
      <c r="U2" s="181"/>
      <c r="V2" s="181"/>
      <c r="AT2" s="12" t="s">
        <v>86</v>
      </c>
    </row>
    <row r="3" spans="2:46" ht="6.95" hidden="1" customHeight="1">
      <c r="B3" s="13"/>
      <c r="C3" s="14"/>
      <c r="D3" s="14"/>
      <c r="E3" s="14"/>
      <c r="F3" s="14"/>
      <c r="G3" s="14"/>
      <c r="H3" s="14"/>
      <c r="I3" s="79"/>
      <c r="J3" s="14"/>
      <c r="K3" s="14"/>
      <c r="L3" s="15"/>
      <c r="AT3" s="12" t="s">
        <v>79</v>
      </c>
    </row>
    <row r="4" spans="2:46" ht="24.95" hidden="1" customHeight="1">
      <c r="B4" s="15"/>
      <c r="D4" s="16" t="s">
        <v>87</v>
      </c>
      <c r="L4" s="15"/>
      <c r="M4" s="17" t="s">
        <v>10</v>
      </c>
      <c r="AT4" s="12" t="s">
        <v>3</v>
      </c>
    </row>
    <row r="5" spans="2:46" ht="6.95" hidden="1" customHeight="1">
      <c r="B5" s="15"/>
      <c r="L5" s="15"/>
    </row>
    <row r="6" spans="2:46" ht="12" hidden="1" customHeight="1">
      <c r="B6" s="15"/>
      <c r="D6" s="21" t="s">
        <v>16</v>
      </c>
      <c r="L6" s="15"/>
    </row>
    <row r="7" spans="2:46" ht="16.5" hidden="1" customHeight="1">
      <c r="B7" s="15"/>
      <c r="E7" s="202" t="str">
        <f>'Rekapitulace stavby'!K6</f>
        <v>Rozšíření kapacit zázemí ZŠ Šlapanice - pavilon C (kuchyň) - vestavba trafostanice</v>
      </c>
      <c r="F7" s="203"/>
      <c r="G7" s="203"/>
      <c r="H7" s="203"/>
      <c r="L7" s="15"/>
    </row>
    <row r="8" spans="2:46" s="1" customFormat="1" ht="12" hidden="1" customHeight="1">
      <c r="B8" s="26"/>
      <c r="D8" s="21" t="s">
        <v>88</v>
      </c>
      <c r="I8" s="80"/>
      <c r="L8" s="26"/>
    </row>
    <row r="9" spans="2:46" s="1" customFormat="1" ht="36.950000000000003" hidden="1" customHeight="1">
      <c r="B9" s="26"/>
      <c r="E9" s="188" t="s">
        <v>598</v>
      </c>
      <c r="F9" s="187"/>
      <c r="G9" s="187"/>
      <c r="H9" s="187"/>
      <c r="I9" s="80"/>
      <c r="L9" s="26"/>
    </row>
    <row r="10" spans="2:46" s="1" customFormat="1" hidden="1">
      <c r="B10" s="26"/>
      <c r="I10" s="80"/>
      <c r="L10" s="26"/>
    </row>
    <row r="11" spans="2:46" s="1" customFormat="1" ht="12" hidden="1" customHeight="1">
      <c r="B11" s="26"/>
      <c r="D11" s="21" t="s">
        <v>18</v>
      </c>
      <c r="F11" s="12" t="s">
        <v>1</v>
      </c>
      <c r="I11" s="81" t="s">
        <v>19</v>
      </c>
      <c r="J11" s="12" t="s">
        <v>1</v>
      </c>
      <c r="L11" s="26"/>
    </row>
    <row r="12" spans="2:46" s="1" customFormat="1" ht="12" hidden="1" customHeight="1">
      <c r="B12" s="26"/>
      <c r="D12" s="21" t="s">
        <v>20</v>
      </c>
      <c r="F12" s="12" t="s">
        <v>21</v>
      </c>
      <c r="I12" s="81" t="s">
        <v>22</v>
      </c>
      <c r="J12" s="42" t="str">
        <f>'Rekapitulace stavby'!AN8</f>
        <v>4. 2. 2019</v>
      </c>
      <c r="L12" s="26"/>
    </row>
    <row r="13" spans="2:46" s="1" customFormat="1" ht="10.9" hidden="1" customHeight="1">
      <c r="B13" s="26"/>
      <c r="I13" s="80"/>
      <c r="L13" s="26"/>
    </row>
    <row r="14" spans="2:46" s="1" customFormat="1" ht="12" hidden="1" customHeight="1">
      <c r="B14" s="26"/>
      <c r="D14" s="21" t="s">
        <v>24</v>
      </c>
      <c r="I14" s="81" t="s">
        <v>25</v>
      </c>
      <c r="J14" s="12" t="s">
        <v>1</v>
      </c>
      <c r="L14" s="26"/>
    </row>
    <row r="15" spans="2:46" s="1" customFormat="1" ht="18" hidden="1" customHeight="1">
      <c r="B15" s="26"/>
      <c r="E15" s="12" t="s">
        <v>26</v>
      </c>
      <c r="I15" s="81" t="s">
        <v>27</v>
      </c>
      <c r="J15" s="12" t="s">
        <v>1</v>
      </c>
      <c r="L15" s="26"/>
    </row>
    <row r="16" spans="2:46" s="1" customFormat="1" ht="6.95" hidden="1" customHeight="1">
      <c r="B16" s="26"/>
      <c r="I16" s="80"/>
      <c r="L16" s="26"/>
    </row>
    <row r="17" spans="2:12" s="1" customFormat="1" ht="12" hidden="1" customHeight="1">
      <c r="B17" s="26"/>
      <c r="D17" s="21" t="s">
        <v>28</v>
      </c>
      <c r="I17" s="81" t="s">
        <v>25</v>
      </c>
      <c r="J17" s="22" t="str">
        <f>'Rekapitulace stavby'!AN13</f>
        <v>Vyplň údaj</v>
      </c>
      <c r="L17" s="26"/>
    </row>
    <row r="18" spans="2:12" s="1" customFormat="1" ht="18" hidden="1" customHeight="1">
      <c r="B18" s="26"/>
      <c r="E18" s="204" t="str">
        <f>'Rekapitulace stavby'!E14</f>
        <v>Vyplň údaj</v>
      </c>
      <c r="F18" s="191"/>
      <c r="G18" s="191"/>
      <c r="H18" s="191"/>
      <c r="I18" s="81" t="s">
        <v>27</v>
      </c>
      <c r="J18" s="22" t="str">
        <f>'Rekapitulace stavby'!AN14</f>
        <v>Vyplň údaj</v>
      </c>
      <c r="L18" s="26"/>
    </row>
    <row r="19" spans="2:12" s="1" customFormat="1" ht="6.95" hidden="1" customHeight="1">
      <c r="B19" s="26"/>
      <c r="I19" s="80"/>
      <c r="L19" s="26"/>
    </row>
    <row r="20" spans="2:12" s="1" customFormat="1" ht="12" hidden="1" customHeight="1">
      <c r="B20" s="26"/>
      <c r="D20" s="21" t="s">
        <v>30</v>
      </c>
      <c r="I20" s="81" t="s">
        <v>25</v>
      </c>
      <c r="J20" s="12" t="s">
        <v>1</v>
      </c>
      <c r="L20" s="26"/>
    </row>
    <row r="21" spans="2:12" s="1" customFormat="1" ht="18" hidden="1" customHeight="1">
      <c r="B21" s="26"/>
      <c r="E21" s="12" t="s">
        <v>31</v>
      </c>
      <c r="I21" s="81" t="s">
        <v>27</v>
      </c>
      <c r="J21" s="12" t="s">
        <v>1</v>
      </c>
      <c r="L21" s="26"/>
    </row>
    <row r="22" spans="2:12" s="1" customFormat="1" ht="6.95" hidden="1" customHeight="1">
      <c r="B22" s="26"/>
      <c r="I22" s="80"/>
      <c r="L22" s="26"/>
    </row>
    <row r="23" spans="2:12" s="1" customFormat="1" ht="12" hidden="1" customHeight="1">
      <c r="B23" s="26"/>
      <c r="D23" s="21" t="s">
        <v>33</v>
      </c>
      <c r="I23" s="81" t="s">
        <v>25</v>
      </c>
      <c r="J23" s="12" t="s">
        <v>1</v>
      </c>
      <c r="L23" s="26"/>
    </row>
    <row r="24" spans="2:12" s="1" customFormat="1" ht="18" hidden="1" customHeight="1">
      <c r="B24" s="26"/>
      <c r="E24" s="12" t="s">
        <v>31</v>
      </c>
      <c r="I24" s="81" t="s">
        <v>27</v>
      </c>
      <c r="J24" s="12" t="s">
        <v>1</v>
      </c>
      <c r="L24" s="26"/>
    </row>
    <row r="25" spans="2:12" s="1" customFormat="1" ht="6.95" hidden="1" customHeight="1">
      <c r="B25" s="26"/>
      <c r="I25" s="80"/>
      <c r="L25" s="26"/>
    </row>
    <row r="26" spans="2:12" s="1" customFormat="1" ht="12" hidden="1" customHeight="1">
      <c r="B26" s="26"/>
      <c r="D26" s="21" t="s">
        <v>34</v>
      </c>
      <c r="I26" s="80"/>
      <c r="L26" s="26"/>
    </row>
    <row r="27" spans="2:12" s="6" customFormat="1" ht="16.5" hidden="1" customHeight="1">
      <c r="B27" s="82"/>
      <c r="E27" s="195" t="s">
        <v>1</v>
      </c>
      <c r="F27" s="195"/>
      <c r="G27" s="195"/>
      <c r="H27" s="195"/>
      <c r="I27" s="83"/>
      <c r="L27" s="82"/>
    </row>
    <row r="28" spans="2:12" s="1" customFormat="1" ht="6.95" hidden="1" customHeight="1">
      <c r="B28" s="26"/>
      <c r="I28" s="80"/>
      <c r="L28" s="26"/>
    </row>
    <row r="29" spans="2:12" s="1" customFormat="1" ht="6.95" hidden="1" customHeight="1">
      <c r="B29" s="26"/>
      <c r="D29" s="43"/>
      <c r="E29" s="43"/>
      <c r="F29" s="43"/>
      <c r="G29" s="43"/>
      <c r="H29" s="43"/>
      <c r="I29" s="84"/>
      <c r="J29" s="43"/>
      <c r="K29" s="43"/>
      <c r="L29" s="26"/>
    </row>
    <row r="30" spans="2:12" s="1" customFormat="1" ht="25.35" hidden="1" customHeight="1">
      <c r="B30" s="26"/>
      <c r="D30" s="85" t="s">
        <v>35</v>
      </c>
      <c r="I30" s="80"/>
      <c r="J30" s="56">
        <f>ROUND(J83, 2)</f>
        <v>0</v>
      </c>
      <c r="L30" s="26"/>
    </row>
    <row r="31" spans="2:12" s="1" customFormat="1" ht="6.95" hidden="1" customHeight="1">
      <c r="B31" s="26"/>
      <c r="D31" s="43"/>
      <c r="E31" s="43"/>
      <c r="F31" s="43"/>
      <c r="G31" s="43"/>
      <c r="H31" s="43"/>
      <c r="I31" s="84"/>
      <c r="J31" s="43"/>
      <c r="K31" s="43"/>
      <c r="L31" s="26"/>
    </row>
    <row r="32" spans="2:12" s="1" customFormat="1" ht="14.45" hidden="1" customHeight="1">
      <c r="B32" s="26"/>
      <c r="F32" s="29" t="s">
        <v>37</v>
      </c>
      <c r="I32" s="86" t="s">
        <v>36</v>
      </c>
      <c r="J32" s="29" t="s">
        <v>38</v>
      </c>
      <c r="L32" s="26"/>
    </row>
    <row r="33" spans="2:12" s="1" customFormat="1" ht="14.45" hidden="1" customHeight="1">
      <c r="B33" s="26"/>
      <c r="D33" s="21" t="s">
        <v>39</v>
      </c>
      <c r="E33" s="21" t="s">
        <v>40</v>
      </c>
      <c r="F33" s="87">
        <f>ROUND((SUM(BE83:BE105)),  2)</f>
        <v>0</v>
      </c>
      <c r="I33" s="88">
        <v>0.21</v>
      </c>
      <c r="J33" s="87">
        <f>ROUND(((SUM(BE83:BE105))*I33),  2)</f>
        <v>0</v>
      </c>
      <c r="L33" s="26"/>
    </row>
    <row r="34" spans="2:12" s="1" customFormat="1" ht="14.45" hidden="1" customHeight="1">
      <c r="B34" s="26"/>
      <c r="E34" s="21" t="s">
        <v>41</v>
      </c>
      <c r="F34" s="87">
        <f>ROUND((SUM(BF83:BF105)),  2)</f>
        <v>0</v>
      </c>
      <c r="I34" s="88">
        <v>0.15</v>
      </c>
      <c r="J34" s="87">
        <f>ROUND(((SUM(BF83:BF105))*I34),  2)</f>
        <v>0</v>
      </c>
      <c r="L34" s="26"/>
    </row>
    <row r="35" spans="2:12" s="1" customFormat="1" ht="14.45" hidden="1" customHeight="1">
      <c r="B35" s="26"/>
      <c r="E35" s="21" t="s">
        <v>42</v>
      </c>
      <c r="F35" s="87">
        <f>ROUND((SUM(BG83:BG105)),  2)</f>
        <v>0</v>
      </c>
      <c r="I35" s="88">
        <v>0.21</v>
      </c>
      <c r="J35" s="87">
        <f>0</f>
        <v>0</v>
      </c>
      <c r="L35" s="26"/>
    </row>
    <row r="36" spans="2:12" s="1" customFormat="1" ht="14.45" hidden="1" customHeight="1">
      <c r="B36" s="26"/>
      <c r="E36" s="21" t="s">
        <v>43</v>
      </c>
      <c r="F36" s="87">
        <f>ROUND((SUM(BH83:BH105)),  2)</f>
        <v>0</v>
      </c>
      <c r="I36" s="88">
        <v>0.15</v>
      </c>
      <c r="J36" s="87">
        <f>0</f>
        <v>0</v>
      </c>
      <c r="L36" s="26"/>
    </row>
    <row r="37" spans="2:12" s="1" customFormat="1" ht="14.45" hidden="1" customHeight="1">
      <c r="B37" s="26"/>
      <c r="E37" s="21" t="s">
        <v>44</v>
      </c>
      <c r="F37" s="87">
        <f>ROUND((SUM(BI83:BI105)),  2)</f>
        <v>0</v>
      </c>
      <c r="I37" s="88">
        <v>0</v>
      </c>
      <c r="J37" s="87">
        <f>0</f>
        <v>0</v>
      </c>
      <c r="L37" s="26"/>
    </row>
    <row r="38" spans="2:12" s="1" customFormat="1" ht="6.95" hidden="1" customHeight="1">
      <c r="B38" s="26"/>
      <c r="I38" s="80"/>
      <c r="L38" s="26"/>
    </row>
    <row r="39" spans="2:12" s="1" customFormat="1" ht="25.35" hidden="1" customHeight="1">
      <c r="B39" s="26"/>
      <c r="C39" s="89"/>
      <c r="D39" s="90" t="s">
        <v>45</v>
      </c>
      <c r="E39" s="47"/>
      <c r="F39" s="47"/>
      <c r="G39" s="91" t="s">
        <v>46</v>
      </c>
      <c r="H39" s="92" t="s">
        <v>47</v>
      </c>
      <c r="I39" s="93"/>
      <c r="J39" s="94">
        <f>SUM(J30:J37)</f>
        <v>0</v>
      </c>
      <c r="K39" s="95"/>
      <c r="L39" s="26"/>
    </row>
    <row r="40" spans="2:12" s="1" customFormat="1" ht="14.45" hidden="1" customHeight="1">
      <c r="B40" s="35"/>
      <c r="C40" s="36"/>
      <c r="D40" s="36"/>
      <c r="E40" s="36"/>
      <c r="F40" s="36"/>
      <c r="G40" s="36"/>
      <c r="H40" s="36"/>
      <c r="I40" s="96"/>
      <c r="J40" s="36"/>
      <c r="K40" s="36"/>
      <c r="L40" s="26"/>
    </row>
    <row r="41" spans="2:12" hidden="1"/>
    <row r="42" spans="2:12" hidden="1"/>
    <row r="43" spans="2:12" hidden="1"/>
    <row r="44" spans="2:12" s="1" customFormat="1" ht="6.95" hidden="1" customHeight="1">
      <c r="B44" s="37"/>
      <c r="C44" s="38"/>
      <c r="D44" s="38"/>
      <c r="E44" s="38"/>
      <c r="F44" s="38"/>
      <c r="G44" s="38"/>
      <c r="H44" s="38"/>
      <c r="I44" s="97"/>
      <c r="J44" s="38"/>
      <c r="K44" s="38"/>
      <c r="L44" s="26"/>
    </row>
    <row r="45" spans="2:12" s="1" customFormat="1" ht="24.95" hidden="1" customHeight="1">
      <c r="B45" s="26"/>
      <c r="C45" s="16" t="s">
        <v>90</v>
      </c>
      <c r="I45" s="80"/>
      <c r="L45" s="26"/>
    </row>
    <row r="46" spans="2:12" s="1" customFormat="1" ht="6.95" hidden="1" customHeight="1">
      <c r="B46" s="26"/>
      <c r="I46" s="80"/>
      <c r="L46" s="26"/>
    </row>
    <row r="47" spans="2:12" s="1" customFormat="1" ht="12" hidden="1" customHeight="1">
      <c r="B47" s="26"/>
      <c r="C47" s="21" t="s">
        <v>16</v>
      </c>
      <c r="I47" s="80"/>
      <c r="L47" s="26"/>
    </row>
    <row r="48" spans="2:12" s="1" customFormat="1" ht="16.5" hidden="1" customHeight="1">
      <c r="B48" s="26"/>
      <c r="E48" s="202" t="str">
        <f>E7</f>
        <v>Rozšíření kapacit zázemí ZŠ Šlapanice - pavilon C (kuchyň) - vestavba trafostanice</v>
      </c>
      <c r="F48" s="203"/>
      <c r="G48" s="203"/>
      <c r="H48" s="203"/>
      <c r="I48" s="80"/>
      <c r="L48" s="26"/>
    </row>
    <row r="49" spans="2:47" s="1" customFormat="1" ht="12" hidden="1" customHeight="1">
      <c r="B49" s="26"/>
      <c r="C49" s="21" t="s">
        <v>88</v>
      </c>
      <c r="I49" s="80"/>
      <c r="L49" s="26"/>
    </row>
    <row r="50" spans="2:47" s="1" customFormat="1" ht="16.5" hidden="1" customHeight="1">
      <c r="B50" s="26"/>
      <c r="E50" s="188" t="str">
        <f>E9</f>
        <v>3. - Uzemnění</v>
      </c>
      <c r="F50" s="187"/>
      <c r="G50" s="187"/>
      <c r="H50" s="187"/>
      <c r="I50" s="80"/>
      <c r="L50" s="26"/>
    </row>
    <row r="51" spans="2:47" s="1" customFormat="1" ht="6.95" hidden="1" customHeight="1">
      <c r="B51" s="26"/>
      <c r="I51" s="80"/>
      <c r="L51" s="26"/>
    </row>
    <row r="52" spans="2:47" s="1" customFormat="1" ht="12" hidden="1" customHeight="1">
      <c r="B52" s="26"/>
      <c r="C52" s="21" t="s">
        <v>20</v>
      </c>
      <c r="F52" s="12" t="str">
        <f>F12</f>
        <v>Šlapanice</v>
      </c>
      <c r="I52" s="81" t="s">
        <v>22</v>
      </c>
      <c r="J52" s="42" t="str">
        <f>IF(J12="","",J12)</f>
        <v>4. 2. 2019</v>
      </c>
      <c r="L52" s="26"/>
    </row>
    <row r="53" spans="2:47" s="1" customFormat="1" ht="6.95" hidden="1" customHeight="1">
      <c r="B53" s="26"/>
      <c r="I53" s="80"/>
      <c r="L53" s="26"/>
    </row>
    <row r="54" spans="2:47" s="1" customFormat="1" ht="13.7" hidden="1" customHeight="1">
      <c r="B54" s="26"/>
      <c r="C54" s="21" t="s">
        <v>24</v>
      </c>
      <c r="F54" s="12" t="str">
        <f>E15</f>
        <v>MěÚ Šlapanice</v>
      </c>
      <c r="I54" s="81" t="s">
        <v>30</v>
      </c>
      <c r="J54" s="24" t="str">
        <f>E21</f>
        <v>Puttner, s.r.o.</v>
      </c>
      <c r="L54" s="26"/>
    </row>
    <row r="55" spans="2:47" s="1" customFormat="1" ht="13.7" hidden="1" customHeight="1">
      <c r="B55" s="26"/>
      <c r="C55" s="21" t="s">
        <v>28</v>
      </c>
      <c r="F55" s="12" t="str">
        <f>IF(E18="","",E18)</f>
        <v>Vyplň údaj</v>
      </c>
      <c r="I55" s="81" t="s">
        <v>33</v>
      </c>
      <c r="J55" s="24" t="str">
        <f>E24</f>
        <v>Puttner, s.r.o.</v>
      </c>
      <c r="L55" s="26"/>
    </row>
    <row r="56" spans="2:47" s="1" customFormat="1" ht="10.35" hidden="1" customHeight="1">
      <c r="B56" s="26"/>
      <c r="I56" s="80"/>
      <c r="L56" s="26"/>
    </row>
    <row r="57" spans="2:47" s="1" customFormat="1" ht="29.25" hidden="1" customHeight="1">
      <c r="B57" s="26"/>
      <c r="C57" s="98" t="s">
        <v>91</v>
      </c>
      <c r="D57" s="89"/>
      <c r="E57" s="89"/>
      <c r="F57" s="89"/>
      <c r="G57" s="89"/>
      <c r="H57" s="89"/>
      <c r="I57" s="99"/>
      <c r="J57" s="100" t="s">
        <v>92</v>
      </c>
      <c r="K57" s="89"/>
      <c r="L57" s="26"/>
    </row>
    <row r="58" spans="2:47" s="1" customFormat="1" ht="10.35" hidden="1" customHeight="1">
      <c r="B58" s="26"/>
      <c r="I58" s="80"/>
      <c r="L58" s="26"/>
    </row>
    <row r="59" spans="2:47" s="1" customFormat="1" ht="22.9" hidden="1" customHeight="1">
      <c r="B59" s="26"/>
      <c r="C59" s="101" t="s">
        <v>93</v>
      </c>
      <c r="I59" s="80"/>
      <c r="J59" s="56">
        <f>J83</f>
        <v>0</v>
      </c>
      <c r="L59" s="26"/>
      <c r="AU59" s="12" t="s">
        <v>94</v>
      </c>
    </row>
    <row r="60" spans="2:47" s="7" customFormat="1" ht="24.95" hidden="1" customHeight="1">
      <c r="B60" s="102"/>
      <c r="D60" s="103" t="s">
        <v>97</v>
      </c>
      <c r="E60" s="104"/>
      <c r="F60" s="104"/>
      <c r="G60" s="104"/>
      <c r="H60" s="104"/>
      <c r="I60" s="105"/>
      <c r="J60" s="106">
        <f>J84</f>
        <v>0</v>
      </c>
      <c r="L60" s="102"/>
    </row>
    <row r="61" spans="2:47" s="8" customFormat="1" ht="19.899999999999999" hidden="1" customHeight="1">
      <c r="B61" s="107"/>
      <c r="D61" s="108" t="s">
        <v>98</v>
      </c>
      <c r="E61" s="109"/>
      <c r="F61" s="109"/>
      <c r="G61" s="109"/>
      <c r="H61" s="109"/>
      <c r="I61" s="110"/>
      <c r="J61" s="111">
        <f>J85</f>
        <v>0</v>
      </c>
      <c r="L61" s="107"/>
    </row>
    <row r="62" spans="2:47" s="8" customFormat="1" ht="19.899999999999999" hidden="1" customHeight="1">
      <c r="B62" s="107"/>
      <c r="D62" s="108" t="s">
        <v>599</v>
      </c>
      <c r="E62" s="109"/>
      <c r="F62" s="109"/>
      <c r="G62" s="109"/>
      <c r="H62" s="109"/>
      <c r="I62" s="110"/>
      <c r="J62" s="111">
        <f>J98</f>
        <v>0</v>
      </c>
      <c r="L62" s="107"/>
    </row>
    <row r="63" spans="2:47" s="8" customFormat="1" ht="19.899999999999999" hidden="1" customHeight="1">
      <c r="B63" s="107"/>
      <c r="D63" s="108" t="s">
        <v>99</v>
      </c>
      <c r="E63" s="109"/>
      <c r="F63" s="109"/>
      <c r="G63" s="109"/>
      <c r="H63" s="109"/>
      <c r="I63" s="110"/>
      <c r="J63" s="111">
        <f>J103</f>
        <v>0</v>
      </c>
      <c r="L63" s="107"/>
    </row>
    <row r="64" spans="2:47" s="1" customFormat="1" ht="21.75" hidden="1" customHeight="1">
      <c r="B64" s="26"/>
      <c r="I64" s="80"/>
      <c r="L64" s="26"/>
    </row>
    <row r="65" spans="2:12" s="1" customFormat="1" ht="6.95" hidden="1" customHeight="1">
      <c r="B65" s="35"/>
      <c r="C65" s="36"/>
      <c r="D65" s="36"/>
      <c r="E65" s="36"/>
      <c r="F65" s="36"/>
      <c r="G65" s="36"/>
      <c r="H65" s="36"/>
      <c r="I65" s="96"/>
      <c r="J65" s="36"/>
      <c r="K65" s="36"/>
      <c r="L65" s="26"/>
    </row>
    <row r="66" spans="2:12" hidden="1"/>
    <row r="67" spans="2:12" hidden="1"/>
    <row r="68" spans="2:12" hidden="1"/>
    <row r="69" spans="2:12" s="1" customFormat="1" ht="6.95" customHeight="1">
      <c r="B69" s="37"/>
      <c r="C69" s="38"/>
      <c r="D69" s="38"/>
      <c r="E69" s="38"/>
      <c r="F69" s="38"/>
      <c r="G69" s="38"/>
      <c r="H69" s="38"/>
      <c r="I69" s="97"/>
      <c r="J69" s="38"/>
      <c r="K69" s="38"/>
      <c r="L69" s="26"/>
    </row>
    <row r="70" spans="2:12" s="1" customFormat="1" ht="24.95" customHeight="1">
      <c r="B70" s="26"/>
      <c r="C70" s="16" t="s">
        <v>100</v>
      </c>
      <c r="I70" s="80"/>
      <c r="L70" s="26"/>
    </row>
    <row r="71" spans="2:12" s="1" customFormat="1" ht="6.95" customHeight="1">
      <c r="B71" s="26"/>
      <c r="I71" s="80"/>
      <c r="L71" s="26"/>
    </row>
    <row r="72" spans="2:12" s="1" customFormat="1" ht="12" customHeight="1">
      <c r="B72" s="26"/>
      <c r="C72" s="21" t="s">
        <v>16</v>
      </c>
      <c r="I72" s="80"/>
      <c r="L72" s="26"/>
    </row>
    <row r="73" spans="2:12" s="1" customFormat="1" ht="16.5" customHeight="1">
      <c r="B73" s="26"/>
      <c r="E73" s="202" t="str">
        <f>E7</f>
        <v>Rozšíření kapacit zázemí ZŠ Šlapanice - pavilon C (kuchyň) - vestavba trafostanice</v>
      </c>
      <c r="F73" s="203"/>
      <c r="G73" s="203"/>
      <c r="H73" s="203"/>
      <c r="I73" s="80"/>
      <c r="L73" s="26"/>
    </row>
    <row r="74" spans="2:12" s="1" customFormat="1" ht="12" customHeight="1">
      <c r="B74" s="26"/>
      <c r="C74" s="21" t="s">
        <v>88</v>
      </c>
      <c r="I74" s="80"/>
      <c r="L74" s="26"/>
    </row>
    <row r="75" spans="2:12" s="1" customFormat="1" ht="16.5" customHeight="1">
      <c r="B75" s="26"/>
      <c r="E75" s="188" t="str">
        <f>E9</f>
        <v>3. - Uzemnění</v>
      </c>
      <c r="F75" s="187"/>
      <c r="G75" s="187"/>
      <c r="H75" s="187"/>
      <c r="I75" s="80"/>
      <c r="L75" s="26"/>
    </row>
    <row r="76" spans="2:12" s="1" customFormat="1" ht="6.95" customHeight="1">
      <c r="B76" s="26"/>
      <c r="I76" s="80"/>
      <c r="L76" s="26"/>
    </row>
    <row r="77" spans="2:12" s="1" customFormat="1" ht="12" customHeight="1">
      <c r="B77" s="26"/>
      <c r="C77" s="21" t="s">
        <v>20</v>
      </c>
      <c r="F77" s="12" t="str">
        <f>F12</f>
        <v>Šlapanice</v>
      </c>
      <c r="I77" s="81" t="s">
        <v>22</v>
      </c>
      <c r="J77" s="42" t="str">
        <f>IF(J12="","",J12)</f>
        <v>4. 2. 2019</v>
      </c>
      <c r="L77" s="26"/>
    </row>
    <row r="78" spans="2:12" s="1" customFormat="1" ht="6.95" customHeight="1">
      <c r="B78" s="26"/>
      <c r="I78" s="80"/>
      <c r="L78" s="26"/>
    </row>
    <row r="79" spans="2:12" s="1" customFormat="1" ht="13.7" customHeight="1">
      <c r="B79" s="26"/>
      <c r="C79" s="21" t="s">
        <v>24</v>
      </c>
      <c r="F79" s="12" t="str">
        <f>E15</f>
        <v>MěÚ Šlapanice</v>
      </c>
      <c r="I79" s="81" t="s">
        <v>30</v>
      </c>
      <c r="J79" s="24" t="str">
        <f>E21</f>
        <v>Puttner, s.r.o.</v>
      </c>
      <c r="L79" s="26"/>
    </row>
    <row r="80" spans="2:12" s="1" customFormat="1" ht="13.7" customHeight="1">
      <c r="B80" s="26"/>
      <c r="C80" s="21" t="s">
        <v>28</v>
      </c>
      <c r="F80" s="12" t="str">
        <f>IF(E18="","",E18)</f>
        <v>Vyplň údaj</v>
      </c>
      <c r="I80" s="81" t="s">
        <v>33</v>
      </c>
      <c r="J80" s="24" t="str">
        <f>E24</f>
        <v>Puttner, s.r.o.</v>
      </c>
      <c r="L80" s="26"/>
    </row>
    <row r="81" spans="2:65" s="1" customFormat="1" ht="10.35" customHeight="1">
      <c r="B81" s="26"/>
      <c r="I81" s="80"/>
      <c r="L81" s="26"/>
    </row>
    <row r="82" spans="2:65" s="9" customFormat="1" ht="29.25" customHeight="1">
      <c r="B82" s="112"/>
      <c r="C82" s="113" t="s">
        <v>101</v>
      </c>
      <c r="D82" s="114" t="s">
        <v>54</v>
      </c>
      <c r="E82" s="114" t="s">
        <v>50</v>
      </c>
      <c r="F82" s="114" t="s">
        <v>51</v>
      </c>
      <c r="G82" s="114" t="s">
        <v>102</v>
      </c>
      <c r="H82" s="114" t="s">
        <v>103</v>
      </c>
      <c r="I82" s="115" t="s">
        <v>104</v>
      </c>
      <c r="J82" s="116" t="s">
        <v>92</v>
      </c>
      <c r="K82" s="117" t="s">
        <v>105</v>
      </c>
      <c r="L82" s="112"/>
      <c r="M82" s="49" t="s">
        <v>1</v>
      </c>
      <c r="N82" s="50" t="s">
        <v>39</v>
      </c>
      <c r="O82" s="50" t="s">
        <v>106</v>
      </c>
      <c r="P82" s="50" t="s">
        <v>107</v>
      </c>
      <c r="Q82" s="50" t="s">
        <v>108</v>
      </c>
      <c r="R82" s="50" t="s">
        <v>109</v>
      </c>
      <c r="S82" s="50" t="s">
        <v>110</v>
      </c>
      <c r="T82" s="51" t="s">
        <v>111</v>
      </c>
    </row>
    <row r="83" spans="2:65" s="1" customFormat="1" ht="22.9" customHeight="1">
      <c r="B83" s="26"/>
      <c r="C83" s="54" t="s">
        <v>112</v>
      </c>
      <c r="I83" s="80"/>
      <c r="J83" s="118">
        <f>BK83</f>
        <v>0</v>
      </c>
      <c r="L83" s="26"/>
      <c r="M83" s="52"/>
      <c r="N83" s="43"/>
      <c r="O83" s="43"/>
      <c r="P83" s="119">
        <f>P84</f>
        <v>0</v>
      </c>
      <c r="Q83" s="43"/>
      <c r="R83" s="119">
        <f>R84</f>
        <v>7.2980000000000003E-2</v>
      </c>
      <c r="S83" s="43"/>
      <c r="T83" s="120">
        <f>T84</f>
        <v>0</v>
      </c>
      <c r="AT83" s="12" t="s">
        <v>68</v>
      </c>
      <c r="AU83" s="12" t="s">
        <v>94</v>
      </c>
      <c r="BK83" s="121">
        <f>BK84</f>
        <v>0</v>
      </c>
    </row>
    <row r="84" spans="2:65" s="10" customFormat="1" ht="25.9" customHeight="1">
      <c r="B84" s="122"/>
      <c r="D84" s="123" t="s">
        <v>68</v>
      </c>
      <c r="E84" s="124" t="s">
        <v>118</v>
      </c>
      <c r="F84" s="124" t="s">
        <v>224</v>
      </c>
      <c r="I84" s="125"/>
      <c r="J84" s="126">
        <f>BK84</f>
        <v>0</v>
      </c>
      <c r="L84" s="122"/>
      <c r="M84" s="127"/>
      <c r="N84" s="128"/>
      <c r="O84" s="128"/>
      <c r="P84" s="129">
        <f>P85+P98+P103</f>
        <v>0</v>
      </c>
      <c r="Q84" s="128"/>
      <c r="R84" s="129">
        <f>R85+R98+R103</f>
        <v>7.2980000000000003E-2</v>
      </c>
      <c r="S84" s="128"/>
      <c r="T84" s="130">
        <f>T85+T98+T103</f>
        <v>0</v>
      </c>
      <c r="AR84" s="123" t="s">
        <v>130</v>
      </c>
      <c r="AT84" s="131" t="s">
        <v>68</v>
      </c>
      <c r="AU84" s="131" t="s">
        <v>69</v>
      </c>
      <c r="AY84" s="123" t="s">
        <v>115</v>
      </c>
      <c r="BK84" s="132">
        <f>BK85+BK98+BK103</f>
        <v>0</v>
      </c>
    </row>
    <row r="85" spans="2:65" s="10" customFormat="1" ht="22.9" customHeight="1">
      <c r="B85" s="122"/>
      <c r="D85" s="123" t="s">
        <v>68</v>
      </c>
      <c r="E85" s="133" t="s">
        <v>225</v>
      </c>
      <c r="F85" s="133" t="s">
        <v>226</v>
      </c>
      <c r="I85" s="125"/>
      <c r="J85" s="134">
        <f>BK85</f>
        <v>0</v>
      </c>
      <c r="L85" s="122"/>
      <c r="M85" s="127"/>
      <c r="N85" s="128"/>
      <c r="O85" s="128"/>
      <c r="P85" s="129">
        <f>SUM(P86:P97)</f>
        <v>0</v>
      </c>
      <c r="Q85" s="128"/>
      <c r="R85" s="129">
        <f>SUM(R86:R97)</f>
        <v>7.2980000000000003E-2</v>
      </c>
      <c r="S85" s="128"/>
      <c r="T85" s="130">
        <f>SUM(T86:T97)</f>
        <v>0</v>
      </c>
      <c r="AR85" s="123" t="s">
        <v>130</v>
      </c>
      <c r="AT85" s="131" t="s">
        <v>68</v>
      </c>
      <c r="AU85" s="131" t="s">
        <v>77</v>
      </c>
      <c r="AY85" s="123" t="s">
        <v>115</v>
      </c>
      <c r="BK85" s="132">
        <f>SUM(BK86:BK97)</f>
        <v>0</v>
      </c>
    </row>
    <row r="86" spans="2:65" s="1" customFormat="1" ht="16.5" customHeight="1">
      <c r="B86" s="135"/>
      <c r="C86" s="136" t="s">
        <v>77</v>
      </c>
      <c r="D86" s="136" t="s">
        <v>118</v>
      </c>
      <c r="E86" s="137" t="s">
        <v>481</v>
      </c>
      <c r="F86" s="138" t="s">
        <v>482</v>
      </c>
      <c r="G86" s="139" t="s">
        <v>235</v>
      </c>
      <c r="H86" s="140">
        <v>50</v>
      </c>
      <c r="I86" s="141"/>
      <c r="J86" s="142">
        <f>ROUND(I86*H86,2)</f>
        <v>0</v>
      </c>
      <c r="K86" s="138" t="s">
        <v>122</v>
      </c>
      <c r="L86" s="143"/>
      <c r="M86" s="144" t="s">
        <v>1</v>
      </c>
      <c r="N86" s="145" t="s">
        <v>40</v>
      </c>
      <c r="O86" s="45"/>
      <c r="P86" s="146">
        <f>O86*H86</f>
        <v>0</v>
      </c>
      <c r="Q86" s="146">
        <v>1E-3</v>
      </c>
      <c r="R86" s="146">
        <f>Q86*H86</f>
        <v>0.05</v>
      </c>
      <c r="S86" s="146">
        <v>0</v>
      </c>
      <c r="T86" s="147">
        <f>S86*H86</f>
        <v>0</v>
      </c>
      <c r="AR86" s="12" t="s">
        <v>230</v>
      </c>
      <c r="AT86" s="12" t="s">
        <v>118</v>
      </c>
      <c r="AU86" s="12" t="s">
        <v>79</v>
      </c>
      <c r="AY86" s="12" t="s">
        <v>115</v>
      </c>
      <c r="BE86" s="148">
        <f>IF(N86="základní",J86,0)</f>
        <v>0</v>
      </c>
      <c r="BF86" s="148">
        <f>IF(N86="snížená",J86,0)</f>
        <v>0</v>
      </c>
      <c r="BG86" s="148">
        <f>IF(N86="zákl. přenesená",J86,0)</f>
        <v>0</v>
      </c>
      <c r="BH86" s="148">
        <f>IF(N86="sníž. přenesená",J86,0)</f>
        <v>0</v>
      </c>
      <c r="BI86" s="148">
        <f>IF(N86="nulová",J86,0)</f>
        <v>0</v>
      </c>
      <c r="BJ86" s="12" t="s">
        <v>77</v>
      </c>
      <c r="BK86" s="148">
        <f>ROUND(I86*H86,2)</f>
        <v>0</v>
      </c>
      <c r="BL86" s="12" t="s">
        <v>202</v>
      </c>
      <c r="BM86" s="12" t="s">
        <v>600</v>
      </c>
    </row>
    <row r="87" spans="2:65" s="1" customFormat="1">
      <c r="B87" s="26"/>
      <c r="D87" s="149" t="s">
        <v>126</v>
      </c>
      <c r="F87" s="150" t="s">
        <v>482</v>
      </c>
      <c r="I87" s="80"/>
      <c r="L87" s="26"/>
      <c r="M87" s="151"/>
      <c r="N87" s="45"/>
      <c r="O87" s="45"/>
      <c r="P87" s="45"/>
      <c r="Q87" s="45"/>
      <c r="R87" s="45"/>
      <c r="S87" s="45"/>
      <c r="T87" s="46"/>
      <c r="AT87" s="12" t="s">
        <v>126</v>
      </c>
      <c r="AU87" s="12" t="s">
        <v>79</v>
      </c>
    </row>
    <row r="88" spans="2:65" s="1" customFormat="1" ht="16.5" customHeight="1">
      <c r="B88" s="135"/>
      <c r="C88" s="136" t="s">
        <v>79</v>
      </c>
      <c r="D88" s="136" t="s">
        <v>118</v>
      </c>
      <c r="E88" s="137" t="s">
        <v>374</v>
      </c>
      <c r="F88" s="138" t="s">
        <v>375</v>
      </c>
      <c r="G88" s="139" t="s">
        <v>133</v>
      </c>
      <c r="H88" s="140">
        <v>25</v>
      </c>
      <c r="I88" s="141"/>
      <c r="J88" s="142">
        <f>ROUND(I88*H88,2)</f>
        <v>0</v>
      </c>
      <c r="K88" s="138" t="s">
        <v>122</v>
      </c>
      <c r="L88" s="143"/>
      <c r="M88" s="144" t="s">
        <v>1</v>
      </c>
      <c r="N88" s="145" t="s">
        <v>40</v>
      </c>
      <c r="O88" s="45"/>
      <c r="P88" s="146">
        <f>O88*H88</f>
        <v>0</v>
      </c>
      <c r="Q88" s="146">
        <v>2.5999999999999998E-4</v>
      </c>
      <c r="R88" s="146">
        <f>Q88*H88</f>
        <v>6.4999999999999997E-3</v>
      </c>
      <c r="S88" s="146">
        <v>0</v>
      </c>
      <c r="T88" s="147">
        <f>S88*H88</f>
        <v>0</v>
      </c>
      <c r="AR88" s="12" t="s">
        <v>230</v>
      </c>
      <c r="AT88" s="12" t="s">
        <v>118</v>
      </c>
      <c r="AU88" s="12" t="s">
        <v>79</v>
      </c>
      <c r="AY88" s="12" t="s">
        <v>115</v>
      </c>
      <c r="BE88" s="148">
        <f>IF(N88="základní",J88,0)</f>
        <v>0</v>
      </c>
      <c r="BF88" s="148">
        <f>IF(N88="snížená",J88,0)</f>
        <v>0</v>
      </c>
      <c r="BG88" s="148">
        <f>IF(N88="zákl. přenesená",J88,0)</f>
        <v>0</v>
      </c>
      <c r="BH88" s="148">
        <f>IF(N88="sníž. přenesená",J88,0)</f>
        <v>0</v>
      </c>
      <c r="BI88" s="148">
        <f>IF(N88="nulová",J88,0)</f>
        <v>0</v>
      </c>
      <c r="BJ88" s="12" t="s">
        <v>77</v>
      </c>
      <c r="BK88" s="148">
        <f>ROUND(I88*H88,2)</f>
        <v>0</v>
      </c>
      <c r="BL88" s="12" t="s">
        <v>202</v>
      </c>
      <c r="BM88" s="12" t="s">
        <v>601</v>
      </c>
    </row>
    <row r="89" spans="2:65" s="1" customFormat="1">
      <c r="B89" s="26"/>
      <c r="D89" s="149" t="s">
        <v>126</v>
      </c>
      <c r="F89" s="150" t="s">
        <v>375</v>
      </c>
      <c r="I89" s="80"/>
      <c r="L89" s="26"/>
      <c r="M89" s="151"/>
      <c r="N89" s="45"/>
      <c r="O89" s="45"/>
      <c r="P89" s="45"/>
      <c r="Q89" s="45"/>
      <c r="R89" s="45"/>
      <c r="S89" s="45"/>
      <c r="T89" s="46"/>
      <c r="AT89" s="12" t="s">
        <v>126</v>
      </c>
      <c r="AU89" s="12" t="s">
        <v>79</v>
      </c>
    </row>
    <row r="90" spans="2:65" s="1" customFormat="1" ht="16.5" customHeight="1">
      <c r="B90" s="135"/>
      <c r="C90" s="152" t="s">
        <v>130</v>
      </c>
      <c r="D90" s="152" t="s">
        <v>137</v>
      </c>
      <c r="E90" s="153" t="s">
        <v>322</v>
      </c>
      <c r="F90" s="154" t="s">
        <v>323</v>
      </c>
      <c r="G90" s="155" t="s">
        <v>121</v>
      </c>
      <c r="H90" s="156">
        <v>50</v>
      </c>
      <c r="I90" s="157"/>
      <c r="J90" s="158">
        <f>ROUND(I90*H90,2)</f>
        <v>0</v>
      </c>
      <c r="K90" s="154" t="s">
        <v>122</v>
      </c>
      <c r="L90" s="26"/>
      <c r="M90" s="159" t="s">
        <v>1</v>
      </c>
      <c r="N90" s="160" t="s">
        <v>40</v>
      </c>
      <c r="O90" s="45"/>
      <c r="P90" s="146">
        <f>O90*H90</f>
        <v>0</v>
      </c>
      <c r="Q90" s="146">
        <v>0</v>
      </c>
      <c r="R90" s="146">
        <f>Q90*H90</f>
        <v>0</v>
      </c>
      <c r="S90" s="146">
        <v>0</v>
      </c>
      <c r="T90" s="147">
        <f>S90*H90</f>
        <v>0</v>
      </c>
      <c r="AR90" s="12" t="s">
        <v>202</v>
      </c>
      <c r="AT90" s="12" t="s">
        <v>137</v>
      </c>
      <c r="AU90" s="12" t="s">
        <v>79</v>
      </c>
      <c r="AY90" s="12" t="s">
        <v>115</v>
      </c>
      <c r="BE90" s="148">
        <f>IF(N90="základní",J90,0)</f>
        <v>0</v>
      </c>
      <c r="BF90" s="148">
        <f>IF(N90="snížená",J90,0)</f>
        <v>0</v>
      </c>
      <c r="BG90" s="148">
        <f>IF(N90="zákl. přenesená",J90,0)</f>
        <v>0</v>
      </c>
      <c r="BH90" s="148">
        <f>IF(N90="sníž. přenesená",J90,0)</f>
        <v>0</v>
      </c>
      <c r="BI90" s="148">
        <f>IF(N90="nulová",J90,0)</f>
        <v>0</v>
      </c>
      <c r="BJ90" s="12" t="s">
        <v>77</v>
      </c>
      <c r="BK90" s="148">
        <f>ROUND(I90*H90,2)</f>
        <v>0</v>
      </c>
      <c r="BL90" s="12" t="s">
        <v>202</v>
      </c>
      <c r="BM90" s="12" t="s">
        <v>602</v>
      </c>
    </row>
    <row r="91" spans="2:65" s="1" customFormat="1">
      <c r="B91" s="26"/>
      <c r="D91" s="149" t="s">
        <v>126</v>
      </c>
      <c r="F91" s="150" t="s">
        <v>323</v>
      </c>
      <c r="I91" s="80"/>
      <c r="L91" s="26"/>
      <c r="M91" s="151"/>
      <c r="N91" s="45"/>
      <c r="O91" s="45"/>
      <c r="P91" s="45"/>
      <c r="Q91" s="45"/>
      <c r="R91" s="45"/>
      <c r="S91" s="45"/>
      <c r="T91" s="46"/>
      <c r="AT91" s="12" t="s">
        <v>126</v>
      </c>
      <c r="AU91" s="12" t="s">
        <v>79</v>
      </c>
    </row>
    <row r="92" spans="2:65" s="1" customFormat="1" ht="16.5" customHeight="1">
      <c r="B92" s="135"/>
      <c r="C92" s="152" t="s">
        <v>136</v>
      </c>
      <c r="D92" s="152" t="s">
        <v>137</v>
      </c>
      <c r="E92" s="153" t="s">
        <v>603</v>
      </c>
      <c r="F92" s="154" t="s">
        <v>604</v>
      </c>
      <c r="G92" s="155" t="s">
        <v>133</v>
      </c>
      <c r="H92" s="156">
        <v>4</v>
      </c>
      <c r="I92" s="157"/>
      <c r="J92" s="158">
        <f>ROUND(I92*H92,2)</f>
        <v>0</v>
      </c>
      <c r="K92" s="154" t="s">
        <v>242</v>
      </c>
      <c r="L92" s="26"/>
      <c r="M92" s="159" t="s">
        <v>1</v>
      </c>
      <c r="N92" s="160" t="s">
        <v>40</v>
      </c>
      <c r="O92" s="45"/>
      <c r="P92" s="146">
        <f>O92*H92</f>
        <v>0</v>
      </c>
      <c r="Q92" s="146">
        <v>0</v>
      </c>
      <c r="R92" s="146">
        <f>Q92*H92</f>
        <v>0</v>
      </c>
      <c r="S92" s="146">
        <v>0</v>
      </c>
      <c r="T92" s="147">
        <f>S92*H92</f>
        <v>0</v>
      </c>
      <c r="AR92" s="12" t="s">
        <v>124</v>
      </c>
      <c r="AT92" s="12" t="s">
        <v>137</v>
      </c>
      <c r="AU92" s="12" t="s">
        <v>79</v>
      </c>
      <c r="AY92" s="12" t="s">
        <v>115</v>
      </c>
      <c r="BE92" s="148">
        <f>IF(N92="základní",J92,0)</f>
        <v>0</v>
      </c>
      <c r="BF92" s="148">
        <f>IF(N92="snížená",J92,0)</f>
        <v>0</v>
      </c>
      <c r="BG92" s="148">
        <f>IF(N92="zákl. přenesená",J92,0)</f>
        <v>0</v>
      </c>
      <c r="BH92" s="148">
        <f>IF(N92="sníž. přenesená",J92,0)</f>
        <v>0</v>
      </c>
      <c r="BI92" s="148">
        <f>IF(N92="nulová",J92,0)</f>
        <v>0</v>
      </c>
      <c r="BJ92" s="12" t="s">
        <v>77</v>
      </c>
      <c r="BK92" s="148">
        <f>ROUND(I92*H92,2)</f>
        <v>0</v>
      </c>
      <c r="BL92" s="12" t="s">
        <v>124</v>
      </c>
      <c r="BM92" s="12" t="s">
        <v>605</v>
      </c>
    </row>
    <row r="93" spans="2:65" s="1" customFormat="1">
      <c r="B93" s="26"/>
      <c r="D93" s="149" t="s">
        <v>126</v>
      </c>
      <c r="F93" s="150" t="s">
        <v>606</v>
      </c>
      <c r="I93" s="80"/>
      <c r="L93" s="26"/>
      <c r="M93" s="151"/>
      <c r="N93" s="45"/>
      <c r="O93" s="45"/>
      <c r="P93" s="45"/>
      <c r="Q93" s="45"/>
      <c r="R93" s="45"/>
      <c r="S93" s="45"/>
      <c r="T93" s="46"/>
      <c r="AT93" s="12" t="s">
        <v>126</v>
      </c>
      <c r="AU93" s="12" t="s">
        <v>79</v>
      </c>
    </row>
    <row r="94" spans="2:65" s="1" customFormat="1" ht="16.5" customHeight="1">
      <c r="B94" s="135"/>
      <c r="C94" s="136" t="s">
        <v>142</v>
      </c>
      <c r="D94" s="136" t="s">
        <v>118</v>
      </c>
      <c r="E94" s="137" t="s">
        <v>607</v>
      </c>
      <c r="F94" s="138" t="s">
        <v>608</v>
      </c>
      <c r="G94" s="139" t="s">
        <v>133</v>
      </c>
      <c r="H94" s="140">
        <v>4</v>
      </c>
      <c r="I94" s="141"/>
      <c r="J94" s="142">
        <f>ROUND(I94*H94,2)</f>
        <v>0</v>
      </c>
      <c r="K94" s="138" t="s">
        <v>242</v>
      </c>
      <c r="L94" s="143"/>
      <c r="M94" s="144" t="s">
        <v>1</v>
      </c>
      <c r="N94" s="145" t="s">
        <v>40</v>
      </c>
      <c r="O94" s="45"/>
      <c r="P94" s="146">
        <f>O94*H94</f>
        <v>0</v>
      </c>
      <c r="Q94" s="146">
        <v>4.1000000000000003E-3</v>
      </c>
      <c r="R94" s="146">
        <f>Q94*H94</f>
        <v>1.6400000000000001E-2</v>
      </c>
      <c r="S94" s="146">
        <v>0</v>
      </c>
      <c r="T94" s="147">
        <f>S94*H94</f>
        <v>0</v>
      </c>
      <c r="AR94" s="12" t="s">
        <v>123</v>
      </c>
      <c r="AT94" s="12" t="s">
        <v>118</v>
      </c>
      <c r="AU94" s="12" t="s">
        <v>79</v>
      </c>
      <c r="AY94" s="12" t="s">
        <v>115</v>
      </c>
      <c r="BE94" s="148">
        <f>IF(N94="základní",J94,0)</f>
        <v>0</v>
      </c>
      <c r="BF94" s="148">
        <f>IF(N94="snížená",J94,0)</f>
        <v>0</v>
      </c>
      <c r="BG94" s="148">
        <f>IF(N94="zákl. přenesená",J94,0)</f>
        <v>0</v>
      </c>
      <c r="BH94" s="148">
        <f>IF(N94="sníž. přenesená",J94,0)</f>
        <v>0</v>
      </c>
      <c r="BI94" s="148">
        <f>IF(N94="nulová",J94,0)</f>
        <v>0</v>
      </c>
      <c r="BJ94" s="12" t="s">
        <v>77</v>
      </c>
      <c r="BK94" s="148">
        <f>ROUND(I94*H94,2)</f>
        <v>0</v>
      </c>
      <c r="BL94" s="12" t="s">
        <v>124</v>
      </c>
      <c r="BM94" s="12" t="s">
        <v>609</v>
      </c>
    </row>
    <row r="95" spans="2:65" s="1" customFormat="1">
      <c r="B95" s="26"/>
      <c r="D95" s="149" t="s">
        <v>126</v>
      </c>
      <c r="F95" s="150" t="s">
        <v>608</v>
      </c>
      <c r="I95" s="80"/>
      <c r="L95" s="26"/>
      <c r="M95" s="151"/>
      <c r="N95" s="45"/>
      <c r="O95" s="45"/>
      <c r="P95" s="45"/>
      <c r="Q95" s="45"/>
      <c r="R95" s="45"/>
      <c r="S95" s="45"/>
      <c r="T95" s="46"/>
      <c r="AT95" s="12" t="s">
        <v>126</v>
      </c>
      <c r="AU95" s="12" t="s">
        <v>79</v>
      </c>
    </row>
    <row r="96" spans="2:65" s="1" customFormat="1" ht="16.5" customHeight="1">
      <c r="B96" s="135"/>
      <c r="C96" s="136" t="s">
        <v>147</v>
      </c>
      <c r="D96" s="136" t="s">
        <v>118</v>
      </c>
      <c r="E96" s="137" t="s">
        <v>610</v>
      </c>
      <c r="F96" s="138" t="s">
        <v>611</v>
      </c>
      <c r="G96" s="139" t="s">
        <v>133</v>
      </c>
      <c r="H96" s="140">
        <v>4</v>
      </c>
      <c r="I96" s="141"/>
      <c r="J96" s="142">
        <f>ROUND(I96*H96,2)</f>
        <v>0</v>
      </c>
      <c r="K96" s="138" t="s">
        <v>242</v>
      </c>
      <c r="L96" s="143"/>
      <c r="M96" s="144" t="s">
        <v>1</v>
      </c>
      <c r="N96" s="145" t="s">
        <v>40</v>
      </c>
      <c r="O96" s="45"/>
      <c r="P96" s="146">
        <f>O96*H96</f>
        <v>0</v>
      </c>
      <c r="Q96" s="146">
        <v>2.0000000000000002E-5</v>
      </c>
      <c r="R96" s="146">
        <f>Q96*H96</f>
        <v>8.0000000000000007E-5</v>
      </c>
      <c r="S96" s="146">
        <v>0</v>
      </c>
      <c r="T96" s="147">
        <f>S96*H96</f>
        <v>0</v>
      </c>
      <c r="AR96" s="12" t="s">
        <v>123</v>
      </c>
      <c r="AT96" s="12" t="s">
        <v>118</v>
      </c>
      <c r="AU96" s="12" t="s">
        <v>79</v>
      </c>
      <c r="AY96" s="12" t="s">
        <v>115</v>
      </c>
      <c r="BE96" s="148">
        <f>IF(N96="základní",J96,0)</f>
        <v>0</v>
      </c>
      <c r="BF96" s="148">
        <f>IF(N96="snížená",J96,0)</f>
        <v>0</v>
      </c>
      <c r="BG96" s="148">
        <f>IF(N96="zákl. přenesená",J96,0)</f>
        <v>0</v>
      </c>
      <c r="BH96" s="148">
        <f>IF(N96="sníž. přenesená",J96,0)</f>
        <v>0</v>
      </c>
      <c r="BI96" s="148">
        <f>IF(N96="nulová",J96,0)</f>
        <v>0</v>
      </c>
      <c r="BJ96" s="12" t="s">
        <v>77</v>
      </c>
      <c r="BK96" s="148">
        <f>ROUND(I96*H96,2)</f>
        <v>0</v>
      </c>
      <c r="BL96" s="12" t="s">
        <v>124</v>
      </c>
      <c r="BM96" s="12" t="s">
        <v>612</v>
      </c>
    </row>
    <row r="97" spans="2:65" s="1" customFormat="1">
      <c r="B97" s="26"/>
      <c r="D97" s="149" t="s">
        <v>126</v>
      </c>
      <c r="F97" s="150" t="s">
        <v>611</v>
      </c>
      <c r="I97" s="80"/>
      <c r="L97" s="26"/>
      <c r="M97" s="151"/>
      <c r="N97" s="45"/>
      <c r="O97" s="45"/>
      <c r="P97" s="45"/>
      <c r="Q97" s="45"/>
      <c r="R97" s="45"/>
      <c r="S97" s="45"/>
      <c r="T97" s="46"/>
      <c r="AT97" s="12" t="s">
        <v>126</v>
      </c>
      <c r="AU97" s="12" t="s">
        <v>79</v>
      </c>
    </row>
    <row r="98" spans="2:65" s="10" customFormat="1" ht="22.9" customHeight="1">
      <c r="B98" s="122"/>
      <c r="D98" s="123" t="s">
        <v>68</v>
      </c>
      <c r="E98" s="133" t="s">
        <v>584</v>
      </c>
      <c r="F98" s="133" t="s">
        <v>613</v>
      </c>
      <c r="I98" s="125"/>
      <c r="J98" s="134">
        <f>BK98</f>
        <v>0</v>
      </c>
      <c r="L98" s="122"/>
      <c r="M98" s="127"/>
      <c r="N98" s="128"/>
      <c r="O98" s="128"/>
      <c r="P98" s="129">
        <f>SUM(P99:P102)</f>
        <v>0</v>
      </c>
      <c r="Q98" s="128"/>
      <c r="R98" s="129">
        <f>SUM(R99:R102)</f>
        <v>0</v>
      </c>
      <c r="S98" s="128"/>
      <c r="T98" s="130">
        <f>SUM(T99:T102)</f>
        <v>0</v>
      </c>
      <c r="AR98" s="123" t="s">
        <v>130</v>
      </c>
      <c r="AT98" s="131" t="s">
        <v>68</v>
      </c>
      <c r="AU98" s="131" t="s">
        <v>77</v>
      </c>
      <c r="AY98" s="123" t="s">
        <v>115</v>
      </c>
      <c r="BK98" s="132">
        <f>SUM(BK99:BK102)</f>
        <v>0</v>
      </c>
    </row>
    <row r="99" spans="2:65" s="1" customFormat="1" ht="22.5" customHeight="1">
      <c r="B99" s="135"/>
      <c r="C99" s="152" t="s">
        <v>150</v>
      </c>
      <c r="D99" s="152" t="s">
        <v>137</v>
      </c>
      <c r="E99" s="153" t="s">
        <v>614</v>
      </c>
      <c r="F99" s="154" t="s">
        <v>615</v>
      </c>
      <c r="G99" s="155" t="s">
        <v>616</v>
      </c>
      <c r="H99" s="156">
        <v>5</v>
      </c>
      <c r="I99" s="157"/>
      <c r="J99" s="158">
        <f>ROUND(I99*H99,2)</f>
        <v>0</v>
      </c>
      <c r="K99" s="154" t="s">
        <v>122</v>
      </c>
      <c r="L99" s="26"/>
      <c r="M99" s="159" t="s">
        <v>1</v>
      </c>
      <c r="N99" s="160" t="s">
        <v>40</v>
      </c>
      <c r="O99" s="45"/>
      <c r="P99" s="146">
        <f>O99*H99</f>
        <v>0</v>
      </c>
      <c r="Q99" s="146">
        <v>0</v>
      </c>
      <c r="R99" s="146">
        <f>Q99*H99</f>
        <v>0</v>
      </c>
      <c r="S99" s="146">
        <v>0</v>
      </c>
      <c r="T99" s="147">
        <f>S99*H99</f>
        <v>0</v>
      </c>
      <c r="AR99" s="12" t="s">
        <v>202</v>
      </c>
      <c r="AT99" s="12" t="s">
        <v>137</v>
      </c>
      <c r="AU99" s="12" t="s">
        <v>79</v>
      </c>
      <c r="AY99" s="12" t="s">
        <v>115</v>
      </c>
      <c r="BE99" s="148">
        <f>IF(N99="základní",J99,0)</f>
        <v>0</v>
      </c>
      <c r="BF99" s="148">
        <f>IF(N99="snížená",J99,0)</f>
        <v>0</v>
      </c>
      <c r="BG99" s="148">
        <f>IF(N99="zákl. přenesená",J99,0)</f>
        <v>0</v>
      </c>
      <c r="BH99" s="148">
        <f>IF(N99="sníž. přenesená",J99,0)</f>
        <v>0</v>
      </c>
      <c r="BI99" s="148">
        <f>IF(N99="nulová",J99,0)</f>
        <v>0</v>
      </c>
      <c r="BJ99" s="12" t="s">
        <v>77</v>
      </c>
      <c r="BK99" s="148">
        <f>ROUND(I99*H99,2)</f>
        <v>0</v>
      </c>
      <c r="BL99" s="12" t="s">
        <v>202</v>
      </c>
      <c r="BM99" s="12" t="s">
        <v>617</v>
      </c>
    </row>
    <row r="100" spans="2:65" s="1" customFormat="1" ht="19.5">
      <c r="B100" s="26"/>
      <c r="D100" s="149" t="s">
        <v>126</v>
      </c>
      <c r="F100" s="150" t="s">
        <v>615</v>
      </c>
      <c r="I100" s="80"/>
      <c r="L100" s="26"/>
      <c r="M100" s="151"/>
      <c r="N100" s="45"/>
      <c r="O100" s="45"/>
      <c r="P100" s="45"/>
      <c r="Q100" s="45"/>
      <c r="R100" s="45"/>
      <c r="S100" s="45"/>
      <c r="T100" s="46"/>
      <c r="AT100" s="12" t="s">
        <v>126</v>
      </c>
      <c r="AU100" s="12" t="s">
        <v>79</v>
      </c>
    </row>
    <row r="101" spans="2:65" s="1" customFormat="1" ht="16.5" customHeight="1">
      <c r="B101" s="135"/>
      <c r="C101" s="152" t="s">
        <v>155</v>
      </c>
      <c r="D101" s="152" t="s">
        <v>137</v>
      </c>
      <c r="E101" s="153" t="s">
        <v>618</v>
      </c>
      <c r="F101" s="154" t="s">
        <v>619</v>
      </c>
      <c r="G101" s="155" t="s">
        <v>616</v>
      </c>
      <c r="H101" s="156">
        <v>5</v>
      </c>
      <c r="I101" s="157"/>
      <c r="J101" s="158">
        <f>ROUND(I101*H101,2)</f>
        <v>0</v>
      </c>
      <c r="K101" s="154" t="s">
        <v>122</v>
      </c>
      <c r="L101" s="26"/>
      <c r="M101" s="159" t="s">
        <v>1</v>
      </c>
      <c r="N101" s="160" t="s">
        <v>40</v>
      </c>
      <c r="O101" s="45"/>
      <c r="P101" s="146">
        <f>O101*H101</f>
        <v>0</v>
      </c>
      <c r="Q101" s="146">
        <v>0</v>
      </c>
      <c r="R101" s="146">
        <f>Q101*H101</f>
        <v>0</v>
      </c>
      <c r="S101" s="146">
        <v>0</v>
      </c>
      <c r="T101" s="147">
        <f>S101*H101</f>
        <v>0</v>
      </c>
      <c r="AR101" s="12" t="s">
        <v>202</v>
      </c>
      <c r="AT101" s="12" t="s">
        <v>137</v>
      </c>
      <c r="AU101" s="12" t="s">
        <v>79</v>
      </c>
      <c r="AY101" s="12" t="s">
        <v>115</v>
      </c>
      <c r="BE101" s="148">
        <f>IF(N101="základní",J101,0)</f>
        <v>0</v>
      </c>
      <c r="BF101" s="148">
        <f>IF(N101="snížená",J101,0)</f>
        <v>0</v>
      </c>
      <c r="BG101" s="148">
        <f>IF(N101="zákl. přenesená",J101,0)</f>
        <v>0</v>
      </c>
      <c r="BH101" s="148">
        <f>IF(N101="sníž. přenesená",J101,0)</f>
        <v>0</v>
      </c>
      <c r="BI101" s="148">
        <f>IF(N101="nulová",J101,0)</f>
        <v>0</v>
      </c>
      <c r="BJ101" s="12" t="s">
        <v>77</v>
      </c>
      <c r="BK101" s="148">
        <f>ROUND(I101*H101,2)</f>
        <v>0</v>
      </c>
      <c r="BL101" s="12" t="s">
        <v>202</v>
      </c>
      <c r="BM101" s="12" t="s">
        <v>620</v>
      </c>
    </row>
    <row r="102" spans="2:65" s="1" customFormat="1">
      <c r="B102" s="26"/>
      <c r="D102" s="149" t="s">
        <v>126</v>
      </c>
      <c r="F102" s="150" t="s">
        <v>619</v>
      </c>
      <c r="I102" s="80"/>
      <c r="L102" s="26"/>
      <c r="M102" s="151"/>
      <c r="N102" s="45"/>
      <c r="O102" s="45"/>
      <c r="P102" s="45"/>
      <c r="Q102" s="45"/>
      <c r="R102" s="45"/>
      <c r="S102" s="45"/>
      <c r="T102" s="46"/>
      <c r="AT102" s="12" t="s">
        <v>126</v>
      </c>
      <c r="AU102" s="12" t="s">
        <v>79</v>
      </c>
    </row>
    <row r="103" spans="2:65" s="10" customFormat="1" ht="22.9" customHeight="1">
      <c r="B103" s="122"/>
      <c r="D103" s="123" t="s">
        <v>68</v>
      </c>
      <c r="E103" s="133" t="s">
        <v>496</v>
      </c>
      <c r="F103" s="133" t="s">
        <v>497</v>
      </c>
      <c r="I103" s="125"/>
      <c r="J103" s="134">
        <f>BK103</f>
        <v>0</v>
      </c>
      <c r="L103" s="122"/>
      <c r="M103" s="127"/>
      <c r="N103" s="128"/>
      <c r="O103" s="128"/>
      <c r="P103" s="129">
        <f>SUM(P104:P105)</f>
        <v>0</v>
      </c>
      <c r="Q103" s="128"/>
      <c r="R103" s="129">
        <f>SUM(R104:R105)</f>
        <v>0</v>
      </c>
      <c r="S103" s="128"/>
      <c r="T103" s="130">
        <f>SUM(T104:T105)</f>
        <v>0</v>
      </c>
      <c r="AR103" s="123" t="s">
        <v>130</v>
      </c>
      <c r="AT103" s="131" t="s">
        <v>68</v>
      </c>
      <c r="AU103" s="131" t="s">
        <v>77</v>
      </c>
      <c r="AY103" s="123" t="s">
        <v>115</v>
      </c>
      <c r="BK103" s="132">
        <f>SUM(BK104:BK105)</f>
        <v>0</v>
      </c>
    </row>
    <row r="104" spans="2:65" s="1" customFormat="1" ht="16.5" customHeight="1">
      <c r="B104" s="135"/>
      <c r="C104" s="152" t="s">
        <v>160</v>
      </c>
      <c r="D104" s="152" t="s">
        <v>137</v>
      </c>
      <c r="E104" s="153" t="s">
        <v>504</v>
      </c>
      <c r="F104" s="154" t="s">
        <v>508</v>
      </c>
      <c r="G104" s="155" t="s">
        <v>506</v>
      </c>
      <c r="H104" s="156">
        <v>2</v>
      </c>
      <c r="I104" s="157"/>
      <c r="J104" s="158">
        <f>ROUND(I104*H104,2)</f>
        <v>0</v>
      </c>
      <c r="K104" s="154" t="s">
        <v>122</v>
      </c>
      <c r="L104" s="26"/>
      <c r="M104" s="159" t="s">
        <v>1</v>
      </c>
      <c r="N104" s="160" t="s">
        <v>40</v>
      </c>
      <c r="O104" s="45"/>
      <c r="P104" s="146">
        <f>O104*H104</f>
        <v>0</v>
      </c>
      <c r="Q104" s="146">
        <v>0</v>
      </c>
      <c r="R104" s="146">
        <f>Q104*H104</f>
        <v>0</v>
      </c>
      <c r="S104" s="146">
        <v>0</v>
      </c>
      <c r="T104" s="147">
        <f>S104*H104</f>
        <v>0</v>
      </c>
      <c r="AR104" s="12" t="s">
        <v>202</v>
      </c>
      <c r="AT104" s="12" t="s">
        <v>137</v>
      </c>
      <c r="AU104" s="12" t="s">
        <v>79</v>
      </c>
      <c r="AY104" s="12" t="s">
        <v>115</v>
      </c>
      <c r="BE104" s="148">
        <f>IF(N104="základní",J104,0)</f>
        <v>0</v>
      </c>
      <c r="BF104" s="148">
        <f>IF(N104="snížená",J104,0)</f>
        <v>0</v>
      </c>
      <c r="BG104" s="148">
        <f>IF(N104="zákl. přenesená",J104,0)</f>
        <v>0</v>
      </c>
      <c r="BH104" s="148">
        <f>IF(N104="sníž. přenesená",J104,0)</f>
        <v>0</v>
      </c>
      <c r="BI104" s="148">
        <f>IF(N104="nulová",J104,0)</f>
        <v>0</v>
      </c>
      <c r="BJ104" s="12" t="s">
        <v>77</v>
      </c>
      <c r="BK104" s="148">
        <f>ROUND(I104*H104,2)</f>
        <v>0</v>
      </c>
      <c r="BL104" s="12" t="s">
        <v>202</v>
      </c>
      <c r="BM104" s="12" t="s">
        <v>621</v>
      </c>
    </row>
    <row r="105" spans="2:65" s="1" customFormat="1">
      <c r="B105" s="26"/>
      <c r="D105" s="149" t="s">
        <v>126</v>
      </c>
      <c r="F105" s="150" t="s">
        <v>508</v>
      </c>
      <c r="I105" s="80"/>
      <c r="L105" s="26"/>
      <c r="M105" s="161"/>
      <c r="N105" s="162"/>
      <c r="O105" s="162"/>
      <c r="P105" s="162"/>
      <c r="Q105" s="162"/>
      <c r="R105" s="162"/>
      <c r="S105" s="162"/>
      <c r="T105" s="163"/>
      <c r="AT105" s="12" t="s">
        <v>126</v>
      </c>
      <c r="AU105" s="12" t="s">
        <v>79</v>
      </c>
    </row>
    <row r="106" spans="2:65" s="1" customFormat="1" ht="6.95" customHeight="1">
      <c r="B106" s="35"/>
      <c r="C106" s="36"/>
      <c r="D106" s="36"/>
      <c r="E106" s="36"/>
      <c r="F106" s="36"/>
      <c r="G106" s="36"/>
      <c r="H106" s="36"/>
      <c r="I106" s="96"/>
      <c r="J106" s="36"/>
      <c r="K106" s="36"/>
      <c r="L106" s="26"/>
    </row>
  </sheetData>
  <autoFilter ref="C82:K105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1. - Technologie trafosta...</vt:lpstr>
      <vt:lpstr>2. - Kabely NN</vt:lpstr>
      <vt:lpstr>3. - Uzemnění</vt:lpstr>
      <vt:lpstr>'1. - Technologie trafosta...'!Názvy_tisku</vt:lpstr>
      <vt:lpstr>'2. - Kabely NN'!Názvy_tisku</vt:lpstr>
      <vt:lpstr>'3. - Uzemnění'!Názvy_tisku</vt:lpstr>
      <vt:lpstr>'Rekapitulace stavby'!Názvy_tisku</vt:lpstr>
      <vt:lpstr>'1. - Technologie trafosta...'!Oblast_tisku</vt:lpstr>
      <vt:lpstr>'2. - Kabely NN'!Oblast_tisku</vt:lpstr>
      <vt:lpstr>'3. - Uzemnění'!Oblast_tisku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kros</dc:creator>
  <cp:lastModifiedBy>David Kubát</cp:lastModifiedBy>
  <dcterms:created xsi:type="dcterms:W3CDTF">2019-02-06T16:40:11Z</dcterms:created>
  <dcterms:modified xsi:type="dcterms:W3CDTF">2019-02-06T16:49:20Z</dcterms:modified>
</cp:coreProperties>
</file>